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backupFile="1" autoCompressPictures="0"/>
  <bookViews>
    <workbookView xWindow="0" yWindow="0" windowWidth="25600" windowHeight="16060" tabRatio="711" firstSheet="1" activeTab="5"/>
  </bookViews>
  <sheets>
    <sheet name="Schedule" sheetId="1" r:id="rId1"/>
    <sheet name="Ordering Spreadsheet" sheetId="3" r:id="rId2"/>
    <sheet name=" Inventory Spread Sheet" sheetId="12" r:id="rId3"/>
    <sheet name="Recipe Cost Calculator" sheetId="6" r:id="rId4"/>
    <sheet name="Cooking Loss Test Spreadsheet" sheetId="13" r:id="rId5"/>
    <sheet name=" Yield Test Spreadsheet" sheetId="14" r:id="rId6"/>
  </sheets>
  <externalReferences>
    <externalReference r:id="rId7"/>
  </externalReferences>
  <definedNames>
    <definedName name="CheeseDairyHerbs">'Ordering Spreadsheet'!#REF!</definedName>
    <definedName name="Cost">#REF!</definedName>
    <definedName name="DryGoods">'Ordering Spreadsheet'!#REF!</definedName>
    <definedName name="Fish">'Ordering Spreadsheet'!$A:$I</definedName>
    <definedName name="FISHINV" localSheetId="2">' Inventory Spread Sheet'!$A$11:$E$36</definedName>
    <definedName name="FISHINV">'[1]July 97'!$A$1:$E$34</definedName>
    <definedName name="FoodData">#REF!</definedName>
    <definedName name="FruitVeg">'Ordering Spreadsheet'!#REF!</definedName>
    <definedName name="HERBS" localSheetId="2">' Inventory Spread Sheet'!$A$146:$E$160</definedName>
    <definedName name="HERBS">'[1]July 97'!$A$186:$E$203</definedName>
    <definedName name="Inventory" localSheetId="2">' Inventory Spread Sheet'!$A:$E</definedName>
    <definedName name="Inventory">'[1]July 97'!$A$1:$E$65536</definedName>
    <definedName name="Meats_and_Fish">'Ordering Spreadsheet'!$A:$I</definedName>
    <definedName name="Paper">'Ordering Spreadsheet'!#REF!</definedName>
    <definedName name="POULTRYDAIRY" localSheetId="2">' Inventory Spread Sheet'!$A$37:$E$78</definedName>
    <definedName name="POULTRYDAIRY">'[1]July 97'!$A$35:$E$60</definedName>
    <definedName name="_xlnm.Print_Area" localSheetId="2">' Inventory Spread Sheet'!$A$11:$E$497</definedName>
    <definedName name="Print_Area_MI" localSheetId="2">' Inventory Spread Sheet'!$A$11:$E$497</definedName>
    <definedName name="Print_Titles_MI" localSheetId="2">' Inventory Spread Sheet'!#REF!</definedName>
    <definedName name="Stock">#REF!</definedName>
    <definedName name="Unit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6" i="12" l="1"/>
  <c r="D117" i="12"/>
  <c r="D67" i="12"/>
  <c r="D80" i="12"/>
  <c r="D79" i="12"/>
  <c r="D59" i="12"/>
  <c r="D58" i="12"/>
  <c r="D57" i="12"/>
  <c r="D51" i="12"/>
  <c r="D45" i="12"/>
  <c r="D22" i="12"/>
  <c r="H14" i="14"/>
  <c r="B14" i="14"/>
  <c r="C14" i="14"/>
  <c r="E13" i="14"/>
  <c r="C13" i="14"/>
  <c r="E12" i="14"/>
  <c r="C12" i="14"/>
  <c r="E11" i="14"/>
  <c r="C11" i="14"/>
  <c r="E9" i="14"/>
  <c r="E14" i="14"/>
  <c r="G14" i="14"/>
  <c r="F14" i="14"/>
  <c r="G16" i="13"/>
  <c r="B16" i="13"/>
  <c r="C16" i="13"/>
  <c r="C15" i="13"/>
  <c r="B14" i="13"/>
  <c r="C14" i="13"/>
  <c r="C13" i="13"/>
  <c r="B12" i="13"/>
  <c r="C12" i="13"/>
  <c r="C11" i="13"/>
  <c r="E10" i="13"/>
  <c r="E13" i="13"/>
  <c r="I14" i="14"/>
  <c r="E11" i="13"/>
  <c r="E16" i="13"/>
  <c r="F16" i="13"/>
  <c r="I16" i="13"/>
  <c r="E20" i="6"/>
  <c r="E19" i="6"/>
  <c r="E18" i="6"/>
  <c r="E17" i="6"/>
  <c r="E16" i="6"/>
  <c r="E15" i="6"/>
  <c r="E6" i="6"/>
  <c r="E7" i="6"/>
  <c r="E8" i="6"/>
  <c r="E9" i="6"/>
  <c r="E10" i="6"/>
  <c r="E11" i="6"/>
  <c r="E12" i="6"/>
  <c r="E13" i="6"/>
  <c r="E14" i="6"/>
  <c r="E21" i="6"/>
  <c r="E22" i="6"/>
  <c r="D495" i="12"/>
  <c r="E495" i="12"/>
  <c r="D288" i="12"/>
  <c r="E288" i="12"/>
  <c r="D257" i="12"/>
  <c r="E257" i="12"/>
  <c r="D256" i="12"/>
  <c r="D255" i="12"/>
  <c r="E255" i="12"/>
  <c r="E46" i="12"/>
  <c r="D453" i="12"/>
  <c r="E453" i="12"/>
  <c r="D465" i="12"/>
  <c r="E465" i="12"/>
  <c r="D414" i="12"/>
  <c r="E414" i="12"/>
  <c r="E188" i="12"/>
  <c r="D334" i="12"/>
  <c r="E334" i="12"/>
  <c r="D179" i="12"/>
  <c r="E179" i="12"/>
  <c r="D141" i="12"/>
  <c r="E141" i="12"/>
  <c r="D183" i="12"/>
  <c r="E183" i="12"/>
  <c r="D122" i="12"/>
  <c r="E122" i="12"/>
  <c r="D201" i="12"/>
  <c r="E201" i="12"/>
  <c r="D172" i="12"/>
  <c r="E172" i="12"/>
  <c r="D171" i="12"/>
  <c r="E171" i="12"/>
  <c r="D130" i="12"/>
  <c r="E130" i="12"/>
  <c r="D200" i="12"/>
  <c r="E200" i="12"/>
  <c r="D198" i="12"/>
  <c r="E198" i="12"/>
  <c r="D192" i="12"/>
  <c r="E192" i="12"/>
  <c r="D290" i="12"/>
  <c r="E290" i="12"/>
  <c r="D448" i="12"/>
  <c r="E448" i="12"/>
  <c r="D346" i="12"/>
  <c r="D345" i="12"/>
  <c r="E345" i="12"/>
  <c r="D227" i="12"/>
  <c r="E227" i="12"/>
  <c r="D208" i="12"/>
  <c r="E208" i="12"/>
  <c r="D163" i="12"/>
  <c r="E163" i="12"/>
  <c r="D394" i="12"/>
  <c r="E394" i="12"/>
  <c r="D404" i="12"/>
  <c r="E404" i="12"/>
  <c r="D405" i="12"/>
  <c r="E405" i="12"/>
  <c r="D407" i="12"/>
  <c r="E407" i="12"/>
  <c r="D264" i="12"/>
  <c r="E264" i="12"/>
  <c r="D261" i="12"/>
  <c r="E261" i="12"/>
  <c r="D262" i="12"/>
  <c r="E262" i="12"/>
  <c r="D206" i="12"/>
  <c r="E206" i="12"/>
  <c r="D204" i="12"/>
  <c r="E204" i="12"/>
  <c r="E116" i="12"/>
  <c r="D131" i="12"/>
  <c r="E131" i="12"/>
  <c r="D133" i="12"/>
  <c r="E133" i="12"/>
  <c r="D197" i="12"/>
  <c r="E197" i="12"/>
  <c r="D182" i="12"/>
  <c r="E182" i="12"/>
  <c r="D173" i="12"/>
  <c r="E173" i="12"/>
  <c r="D382" i="12"/>
  <c r="E382" i="12"/>
  <c r="D417" i="12"/>
  <c r="E417" i="12"/>
  <c r="D218" i="12"/>
  <c r="E218" i="12"/>
  <c r="D396" i="12"/>
  <c r="E396" i="12"/>
  <c r="D211" i="12"/>
  <c r="E211" i="12"/>
  <c r="D493" i="12"/>
  <c r="E493" i="12"/>
  <c r="D356" i="12"/>
  <c r="E356" i="12"/>
  <c r="D379" i="12"/>
  <c r="E379" i="12"/>
  <c r="D411" i="12"/>
  <c r="E411" i="12"/>
  <c r="D213" i="12"/>
  <c r="E213" i="12"/>
  <c r="D180" i="12"/>
  <c r="E180" i="12"/>
  <c r="D142" i="12"/>
  <c r="E142" i="12"/>
  <c r="D369" i="12"/>
  <c r="E369" i="12"/>
  <c r="D230" i="12"/>
  <c r="E230" i="12"/>
  <c r="D229" i="12"/>
  <c r="E229" i="12"/>
  <c r="D492" i="12"/>
  <c r="E492" i="12"/>
  <c r="D437" i="12"/>
  <c r="E437" i="12"/>
  <c r="D392" i="12"/>
  <c r="E392" i="12"/>
  <c r="D223" i="12"/>
  <c r="E223" i="12"/>
  <c r="D225" i="12"/>
  <c r="E225" i="12"/>
  <c r="D128" i="12"/>
  <c r="E128" i="12"/>
  <c r="D383" i="12"/>
  <c r="E383" i="12"/>
  <c r="D436" i="12"/>
  <c r="E436" i="12"/>
  <c r="D233" i="12"/>
  <c r="E233" i="12"/>
  <c r="D425" i="12"/>
  <c r="E425" i="12"/>
  <c r="D460" i="12"/>
  <c r="E460" i="12"/>
  <c r="D266" i="12"/>
  <c r="E266" i="12"/>
  <c r="E117" i="12"/>
  <c r="D419" i="12"/>
  <c r="E419" i="12"/>
  <c r="D456" i="12"/>
  <c r="E456" i="12"/>
  <c r="E52" i="12"/>
  <c r="D199" i="12"/>
  <c r="E199" i="12"/>
  <c r="E439" i="12"/>
  <c r="D263" i="12"/>
  <c r="E263" i="12"/>
  <c r="D270" i="12"/>
  <c r="E270" i="12"/>
  <c r="E210" i="12"/>
  <c r="E185" i="12"/>
  <c r="E113" i="12"/>
  <c r="D416" i="12"/>
  <c r="E416" i="12"/>
  <c r="D226" i="12"/>
  <c r="E226" i="12"/>
  <c r="D228" i="12"/>
  <c r="E228" i="12"/>
  <c r="D490" i="12"/>
  <c r="E490" i="12"/>
  <c r="D457" i="12"/>
  <c r="E457" i="12"/>
  <c r="D169" i="12"/>
  <c r="E169" i="12"/>
  <c r="D224" i="12"/>
  <c r="E224" i="12"/>
  <c r="D491" i="12"/>
  <c r="E491" i="12"/>
  <c r="D289" i="12"/>
  <c r="E289" i="12"/>
  <c r="D203" i="12"/>
  <c r="E203" i="12"/>
  <c r="D137" i="12"/>
  <c r="E137" i="12"/>
  <c r="D294" i="12"/>
  <c r="E294" i="12"/>
  <c r="D444" i="12"/>
  <c r="E444" i="12"/>
  <c r="D398" i="12"/>
  <c r="E398" i="12"/>
  <c r="D184" i="12"/>
  <c r="E184" i="12"/>
  <c r="D217" i="12"/>
  <c r="E217" i="12"/>
  <c r="D429" i="12"/>
  <c r="E429" i="12"/>
  <c r="D427" i="12"/>
  <c r="E427" i="12"/>
  <c r="D152" i="12"/>
  <c r="E152" i="12"/>
  <c r="D195" i="12"/>
  <c r="E195" i="12"/>
  <c r="D406" i="12"/>
  <c r="E406" i="12"/>
  <c r="D376" i="12"/>
  <c r="E376" i="12"/>
  <c r="E458" i="12"/>
  <c r="D403" i="12"/>
  <c r="E403" i="12"/>
  <c r="D125" i="12"/>
  <c r="E125" i="12"/>
  <c r="D447" i="12"/>
  <c r="E447" i="12"/>
  <c r="D426" i="12"/>
  <c r="E426" i="12"/>
  <c r="D370" i="12"/>
  <c r="E370" i="12"/>
  <c r="D155" i="12"/>
  <c r="E155" i="12"/>
  <c r="D259" i="12"/>
  <c r="E259" i="12"/>
  <c r="D401" i="12"/>
  <c r="E401" i="12"/>
  <c r="D121" i="12"/>
  <c r="E121" i="12"/>
  <c r="D380" i="12"/>
  <c r="E380" i="12"/>
  <c r="E418" i="12"/>
  <c r="E318" i="12"/>
  <c r="E207" i="12"/>
  <c r="D254" i="12"/>
  <c r="E254" i="12"/>
  <c r="D222" i="12"/>
  <c r="E222" i="12"/>
  <c r="D127" i="12"/>
  <c r="E127" i="12"/>
  <c r="D194" i="12"/>
  <c r="E194" i="12"/>
  <c r="E486" i="12"/>
  <c r="E488" i="12"/>
  <c r="E489" i="12"/>
  <c r="E494" i="12"/>
  <c r="E484" i="12"/>
  <c r="E478" i="12"/>
  <c r="E483" i="12"/>
  <c r="E477" i="12"/>
  <c r="E479" i="12"/>
  <c r="E480" i="12"/>
  <c r="E481" i="12"/>
  <c r="E487" i="12"/>
  <c r="E476" i="12"/>
  <c r="E482" i="12"/>
  <c r="E485" i="12"/>
  <c r="E454" i="12"/>
  <c r="E455" i="12"/>
  <c r="E459" i="12"/>
  <c r="E461" i="12"/>
  <c r="E462" i="12"/>
  <c r="E463" i="12"/>
  <c r="E464" i="12"/>
  <c r="E466" i="12"/>
  <c r="E467" i="12"/>
  <c r="E468" i="12"/>
  <c r="E469" i="12"/>
  <c r="E470" i="12"/>
  <c r="E232" i="12"/>
  <c r="E237" i="12"/>
  <c r="E354" i="12"/>
  <c r="E17" i="12"/>
  <c r="E20" i="12"/>
  <c r="E23" i="12"/>
  <c r="E25" i="12"/>
  <c r="E68" i="12"/>
  <c r="E69" i="12"/>
  <c r="E71" i="12"/>
  <c r="E73" i="12"/>
  <c r="E74" i="12"/>
  <c r="E75" i="12"/>
  <c r="E76" i="12"/>
  <c r="E12" i="12"/>
  <c r="E13" i="12"/>
  <c r="E14" i="12"/>
  <c r="E15" i="12"/>
  <c r="E16" i="12"/>
  <c r="E18" i="12"/>
  <c r="E19" i="12"/>
  <c r="E21" i="12"/>
  <c r="E22" i="12"/>
  <c r="E24" i="12"/>
  <c r="E26" i="12"/>
  <c r="E27" i="12"/>
  <c r="E28" i="12"/>
  <c r="IV28" i="12"/>
  <c r="E29" i="12"/>
  <c r="E30" i="12"/>
  <c r="E31" i="12"/>
  <c r="E32" i="12"/>
  <c r="E33" i="12"/>
  <c r="E34" i="12"/>
  <c r="E35" i="12"/>
  <c r="E39" i="12"/>
  <c r="E40" i="12"/>
  <c r="E41" i="12"/>
  <c r="E42" i="12"/>
  <c r="E43" i="12"/>
  <c r="E44" i="12"/>
  <c r="E45" i="12"/>
  <c r="E67" i="12"/>
  <c r="E70" i="12"/>
  <c r="E72" i="12"/>
  <c r="E77" i="12"/>
  <c r="E78" i="12"/>
  <c r="E79" i="12"/>
  <c r="E80" i="12"/>
  <c r="E81" i="12"/>
  <c r="E82" i="12"/>
  <c r="E83" i="12"/>
  <c r="E84" i="12"/>
  <c r="E85" i="12"/>
  <c r="E86" i="12"/>
  <c r="E49" i="12"/>
  <c r="E50" i="12"/>
  <c r="E51" i="12"/>
  <c r="E53" i="12"/>
  <c r="E54" i="12"/>
  <c r="E55" i="12"/>
  <c r="E56" i="12"/>
  <c r="E38" i="12"/>
  <c r="E57" i="12"/>
  <c r="E58" i="12"/>
  <c r="E59" i="12"/>
  <c r="E60" i="12"/>
  <c r="E61" i="12"/>
  <c r="E62" i="12"/>
  <c r="E63" i="12"/>
  <c r="E64" i="12"/>
  <c r="E89" i="12"/>
  <c r="E90" i="12"/>
  <c r="E91" i="12"/>
  <c r="E92" i="12"/>
  <c r="E94" i="12"/>
  <c r="E95" i="12"/>
  <c r="E96" i="12"/>
  <c r="E93" i="12"/>
  <c r="E97" i="12"/>
  <c r="E98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8" i="12"/>
  <c r="E119" i="12"/>
  <c r="E120" i="12"/>
  <c r="E123" i="12"/>
  <c r="E124" i="12"/>
  <c r="E126" i="12"/>
  <c r="E129" i="12"/>
  <c r="E132" i="12"/>
  <c r="E134" i="12"/>
  <c r="E135" i="12"/>
  <c r="E136" i="12"/>
  <c r="E140" i="12"/>
  <c r="E143" i="12"/>
  <c r="E144" i="12"/>
  <c r="E147" i="12"/>
  <c r="E148" i="12"/>
  <c r="E149" i="12"/>
  <c r="D150" i="12"/>
  <c r="E150" i="12"/>
  <c r="E151" i="12"/>
  <c r="E153" i="12"/>
  <c r="E154" i="12"/>
  <c r="E156" i="12"/>
  <c r="E157" i="12"/>
  <c r="E158" i="12"/>
  <c r="E159" i="12"/>
  <c r="E160" i="12"/>
  <c r="E164" i="12"/>
  <c r="E165" i="12"/>
  <c r="E166" i="12"/>
  <c r="E167" i="12"/>
  <c r="E168" i="12"/>
  <c r="E205" i="12"/>
  <c r="E170" i="12"/>
  <c r="E174" i="12"/>
  <c r="E175" i="12"/>
  <c r="E176" i="12"/>
  <c r="E177" i="12"/>
  <c r="E178" i="12"/>
  <c r="E181" i="12"/>
  <c r="E186" i="12"/>
  <c r="E187" i="12"/>
  <c r="E189" i="12"/>
  <c r="E190" i="12"/>
  <c r="E191" i="12"/>
  <c r="E193" i="12"/>
  <c r="E196" i="12"/>
  <c r="E202" i="12"/>
  <c r="E212" i="12"/>
  <c r="E214" i="12"/>
  <c r="E215" i="12"/>
  <c r="E216" i="12"/>
  <c r="E209" i="12"/>
  <c r="E221" i="12"/>
  <c r="E231" i="12"/>
  <c r="E234" i="12"/>
  <c r="D235" i="12"/>
  <c r="E235" i="12"/>
  <c r="E236" i="12"/>
  <c r="E238" i="12"/>
  <c r="E241" i="12"/>
  <c r="E242" i="12"/>
  <c r="E243" i="12"/>
  <c r="E244" i="12"/>
  <c r="E245" i="12"/>
  <c r="E246" i="12"/>
  <c r="E247" i="12"/>
  <c r="E248" i="12"/>
  <c r="E249" i="12"/>
  <c r="E250" i="12"/>
  <c r="E252" i="12"/>
  <c r="E256" i="12"/>
  <c r="E258" i="12"/>
  <c r="E253" i="12"/>
  <c r="E260" i="12"/>
  <c r="E269" i="12"/>
  <c r="E271" i="12"/>
  <c r="E272" i="12"/>
  <c r="E273" i="12"/>
  <c r="E276" i="12"/>
  <c r="E277" i="12"/>
  <c r="E278" i="12"/>
  <c r="E279" i="12"/>
  <c r="E280" i="12"/>
  <c r="E281" i="12"/>
  <c r="E282" i="12"/>
  <c r="E287" i="12"/>
  <c r="D291" i="12"/>
  <c r="E291" i="12"/>
  <c r="E292" i="12"/>
  <c r="E293" i="12"/>
  <c r="E297" i="12"/>
  <c r="E298" i="12"/>
  <c r="E299" i="12"/>
  <c r="E300" i="12"/>
  <c r="E301" i="12"/>
  <c r="E304" i="12"/>
  <c r="E305" i="12"/>
  <c r="E306" i="12"/>
  <c r="E307" i="12"/>
  <c r="E308" i="12"/>
  <c r="E309" i="12"/>
  <c r="E310" i="12"/>
  <c r="E311" i="12"/>
  <c r="E312" i="12"/>
  <c r="E313" i="12"/>
  <c r="E314" i="12"/>
  <c r="E315" i="12"/>
  <c r="E316" i="12"/>
  <c r="E317" i="12"/>
  <c r="E319" i="12"/>
  <c r="E320" i="12"/>
  <c r="E321" i="12"/>
  <c r="E322" i="12"/>
  <c r="E323" i="12"/>
  <c r="E324" i="12"/>
  <c r="E325" i="12"/>
  <c r="E326" i="12"/>
  <c r="E327" i="12"/>
  <c r="E328" i="12"/>
  <c r="E329" i="12"/>
  <c r="E330" i="12"/>
  <c r="E331" i="12"/>
  <c r="E332" i="12"/>
  <c r="E333" i="12"/>
  <c r="E335" i="12"/>
  <c r="E336" i="12"/>
  <c r="E337" i="12"/>
  <c r="E338" i="12"/>
  <c r="E339" i="12"/>
  <c r="E340" i="12"/>
  <c r="E341" i="12"/>
  <c r="E342" i="12"/>
  <c r="E343" i="12"/>
  <c r="E344" i="12"/>
  <c r="E265" i="12"/>
  <c r="E349" i="12"/>
  <c r="E350" i="12"/>
  <c r="E351" i="12"/>
  <c r="E352" i="12"/>
  <c r="E353" i="12"/>
  <c r="E355" i="12"/>
  <c r="E357" i="12"/>
  <c r="E358" i="12"/>
  <c r="E359" i="12"/>
  <c r="E360" i="12"/>
  <c r="E361" i="12"/>
  <c r="E362" i="12"/>
  <c r="E363" i="12"/>
  <c r="E364" i="12"/>
  <c r="D367" i="12"/>
  <c r="E367" i="12"/>
  <c r="E368" i="12"/>
  <c r="E371" i="12"/>
  <c r="E372" i="12"/>
  <c r="E373" i="12"/>
  <c r="E374" i="12"/>
  <c r="E375" i="12"/>
  <c r="E283" i="12"/>
  <c r="E284" i="12"/>
  <c r="E381" i="12"/>
  <c r="E384" i="12"/>
  <c r="E385" i="12"/>
  <c r="E386" i="12"/>
  <c r="E387" i="12"/>
  <c r="E390" i="12"/>
  <c r="E391" i="12"/>
  <c r="E393" i="12"/>
  <c r="E395" i="12"/>
  <c r="E397" i="12"/>
  <c r="D402" i="12"/>
  <c r="E402" i="12"/>
  <c r="E346" i="12"/>
  <c r="E412" i="12"/>
  <c r="E413" i="12"/>
  <c r="E415" i="12"/>
  <c r="E420" i="12"/>
  <c r="E423" i="12"/>
  <c r="D424" i="12"/>
  <c r="E424" i="12"/>
  <c r="E428" i="12"/>
  <c r="E430" i="12"/>
  <c r="E431" i="12"/>
  <c r="E432" i="12"/>
  <c r="E433" i="12"/>
  <c r="E438" i="12"/>
  <c r="E440" i="12"/>
  <c r="E441" i="12"/>
  <c r="E442" i="12"/>
  <c r="E443" i="12"/>
  <c r="E445" i="12"/>
  <c r="E446" i="12"/>
  <c r="E23" i="6"/>
  <c r="E27" i="6"/>
  <c r="H16" i="13"/>
  <c r="G4" i="13"/>
  <c r="E472" i="12"/>
  <c r="E5" i="12"/>
  <c r="E497" i="12"/>
  <c r="E7" i="12"/>
  <c r="E449" i="12"/>
  <c r="E3" i="12"/>
  <c r="E25" i="6"/>
</calcChain>
</file>

<file path=xl/comments1.xml><?xml version="1.0" encoding="utf-8"?>
<comments xmlns="http://schemas.openxmlformats.org/spreadsheetml/2006/main">
  <authors>
    <author>Dennis Green</author>
  </authors>
  <commentList>
    <comment ref="A4" authorId="0">
      <text>
        <r>
          <rPr>
            <sz val="9"/>
            <color indexed="81"/>
            <rFont val="Tahoma"/>
            <family val="2"/>
          </rPr>
          <t>These are sample categories and items only. Customise as necessary</t>
        </r>
      </text>
    </comment>
  </commentList>
</comments>
</file>

<file path=xl/comments2.xml><?xml version="1.0" encoding="utf-8"?>
<comments xmlns="http://schemas.openxmlformats.org/spreadsheetml/2006/main">
  <authors>
    <author>Dennis Green</author>
  </authors>
  <commentList>
    <comment ref="E3" authorId="0">
      <text>
        <r>
          <rPr>
            <sz val="9"/>
            <color indexed="81"/>
            <rFont val="Tahoma"/>
            <family val="2"/>
          </rPr>
          <t xml:space="preserve">
These cells will auto calculate</t>
        </r>
      </text>
    </comment>
    <comment ref="A12" authorId="0">
      <text>
        <r>
          <rPr>
            <sz val="9"/>
            <color indexed="81"/>
            <rFont val="Tahoma"/>
            <family val="2"/>
          </rPr>
          <t>These are sample categories, items and prices for reference only.</t>
        </r>
      </text>
    </comment>
  </commentList>
</comments>
</file>

<file path=xl/comments3.xml><?xml version="1.0" encoding="utf-8"?>
<comments xmlns="http://schemas.openxmlformats.org/spreadsheetml/2006/main">
  <authors>
    <author>Dennis</author>
  </authors>
  <commentList>
    <comment ref="E24" authorId="0">
      <text>
        <r>
          <rPr>
            <sz val="8"/>
            <color indexed="81"/>
            <rFont val="Tahoma"/>
            <charset val="1"/>
          </rPr>
          <t>Enter target food cost here in whole numbers (enter 30 for 30%)</t>
        </r>
      </text>
    </comment>
    <comment ref="E25" authorId="0">
      <text>
        <r>
          <rPr>
            <sz val="8"/>
            <color indexed="81"/>
            <rFont val="Tahoma"/>
            <charset val="1"/>
          </rPr>
          <t>This cell will tell you the minimum price to reach your target food cost</t>
        </r>
      </text>
    </comment>
    <comment ref="E26" authorId="0">
      <text>
        <r>
          <rPr>
            <sz val="8"/>
            <color indexed="81"/>
            <rFont val="Tahoma"/>
            <charset val="1"/>
          </rPr>
          <t>Enter actual menu price here</t>
        </r>
      </text>
    </comment>
    <comment ref="E27" authorId="0">
      <text>
        <r>
          <rPr>
            <sz val="8"/>
            <color indexed="81"/>
            <rFont val="Tahoma"/>
            <charset val="1"/>
          </rPr>
          <t>This cell will autmatically calculate</t>
        </r>
      </text>
    </comment>
  </commentList>
</comments>
</file>

<file path=xl/comments4.xml><?xml version="1.0" encoding="utf-8"?>
<comments xmlns="http://schemas.openxmlformats.org/spreadsheetml/2006/main">
  <authors>
    <author>Dennis Green</author>
  </authors>
  <commentList>
    <comment ref="B4" authorId="0">
      <text>
        <r>
          <rPr>
            <sz val="9"/>
            <color indexed="81"/>
            <rFont val="Tahoma"/>
            <family val="2"/>
          </rPr>
          <t>Insert product and cooking information here</t>
        </r>
      </text>
    </comment>
    <comment ref="D4" authorId="0">
      <text>
        <r>
          <rPr>
            <sz val="9"/>
            <color indexed="81"/>
            <rFont val="Tahoma"/>
            <family val="2"/>
          </rPr>
          <t>Insert portion size in grams here</t>
        </r>
      </text>
    </comment>
    <comment ref="B10" authorId="0">
      <text>
        <r>
          <rPr>
            <sz val="9"/>
            <color indexed="81"/>
            <rFont val="Tahoma"/>
            <family val="2"/>
          </rPr>
          <t>Insert actual weights here</t>
        </r>
      </text>
    </comment>
    <comment ref="D10" authorId="0">
      <text>
        <r>
          <rPr>
            <sz val="9"/>
            <color indexed="81"/>
            <rFont val="Tahoma"/>
            <family val="2"/>
          </rPr>
          <t>Insert AP price here</t>
        </r>
      </text>
    </comment>
  </commentList>
</comments>
</file>

<file path=xl/comments5.xml><?xml version="1.0" encoding="utf-8"?>
<comments xmlns="http://schemas.openxmlformats.org/spreadsheetml/2006/main">
  <authors>
    <author>Dennis Green</author>
  </authors>
  <commentList>
    <comment ref="B4" authorId="0">
      <text>
        <r>
          <rPr>
            <sz val="9"/>
            <color indexed="81"/>
            <rFont val="Tahoma"/>
            <family val="2"/>
          </rPr>
          <t>Insert product information here</t>
        </r>
      </text>
    </comment>
    <comment ref="B7" authorId="0">
      <text>
        <r>
          <rPr>
            <sz val="9"/>
            <color indexed="81"/>
            <rFont val="Tahoma"/>
            <family val="2"/>
          </rPr>
          <t>Insert portion size in g</t>
        </r>
      </text>
    </comment>
    <comment ref="B9" authorId="0">
      <text>
        <r>
          <rPr>
            <sz val="9"/>
            <color indexed="81"/>
            <rFont val="Tahoma"/>
            <family val="2"/>
          </rPr>
          <t>Insert actual weights here</t>
        </r>
      </text>
    </comment>
    <comment ref="D9" authorId="0">
      <text>
        <r>
          <rPr>
            <sz val="9"/>
            <color indexed="81"/>
            <rFont val="Tahoma"/>
            <family val="2"/>
          </rPr>
          <t>Insert raw cost here</t>
        </r>
      </text>
    </comment>
    <comment ref="D11" authorId="0">
      <text>
        <r>
          <rPr>
            <sz val="9"/>
            <color indexed="81"/>
            <rFont val="Tahoma"/>
            <family val="2"/>
          </rPr>
          <t>Insert assigned values here</t>
        </r>
      </text>
    </comment>
  </commentList>
</comments>
</file>

<file path=xl/sharedStrings.xml><?xml version="1.0" encoding="utf-8"?>
<sst xmlns="http://schemas.openxmlformats.org/spreadsheetml/2006/main" count="2567" uniqueCount="697">
  <si>
    <t>Dennis</t>
  </si>
  <si>
    <t>MON</t>
  </si>
  <si>
    <t>TUES</t>
  </si>
  <si>
    <t>WED</t>
  </si>
  <si>
    <t>THUR</t>
  </si>
  <si>
    <t>FRI</t>
  </si>
  <si>
    <t>pears</t>
  </si>
  <si>
    <t xml:space="preserve">asiago, aged </t>
  </si>
  <si>
    <t xml:space="preserve"> kg</t>
  </si>
  <si>
    <t>__________</t>
  </si>
  <si>
    <t>baking powder</t>
  </si>
  <si>
    <t xml:space="preserve"> 5kg</t>
  </si>
  <si>
    <t>____</t>
  </si>
  <si>
    <t>artichokes</t>
  </si>
  <si>
    <t>bocconcinni</t>
  </si>
  <si>
    <t>tub</t>
  </si>
  <si>
    <t>baking soda</t>
  </si>
  <si>
    <t xml:space="preserve"> 1kg</t>
  </si>
  <si>
    <t>corn syrup</t>
  </si>
  <si>
    <t xml:space="preserve"> 3L</t>
  </si>
  <si>
    <t>bleach</t>
  </si>
  <si>
    <t xml:space="preserve"> 1#</t>
  </si>
  <si>
    <t>_______</t>
  </si>
  <si>
    <t>poppy seeds</t>
  </si>
  <si>
    <t>blueberries</t>
  </si>
  <si>
    <t>halibut</t>
  </si>
  <si>
    <t>cranberries</t>
  </si>
  <si>
    <t>cocoa powder</t>
  </si>
  <si>
    <t>glucose</t>
  </si>
  <si>
    <t>figs</t>
  </si>
  <si>
    <t>mascarpone</t>
  </si>
  <si>
    <t>coconut milk</t>
  </si>
  <si>
    <t>maple syrup</t>
  </si>
  <si>
    <t>parmesan grana padano</t>
  </si>
  <si>
    <t>kg</t>
  </si>
  <si>
    <t>molasses</t>
  </si>
  <si>
    <t>oysters, quarts</t>
  </si>
  <si>
    <t>tarragon</t>
  </si>
  <si>
    <t xml:space="preserve"> 1L</t>
  </si>
  <si>
    <t>pine nuts</t>
  </si>
  <si>
    <t>grill stones</t>
  </si>
  <si>
    <t>500g</t>
  </si>
  <si>
    <t>pistachios</t>
  </si>
  <si>
    <t>salmon roe</t>
  </si>
  <si>
    <t>celery</t>
  </si>
  <si>
    <t>celery root</t>
  </si>
  <si>
    <t>rice flour</t>
  </si>
  <si>
    <t>corn</t>
  </si>
  <si>
    <t>rye</t>
  </si>
  <si>
    <t>shrimp, hand peeled</t>
  </si>
  <si>
    <t>butter, unsalted</t>
  </si>
  <si>
    <t>whole wheat</t>
  </si>
  <si>
    <t>pineapple</t>
  </si>
  <si>
    <t>__________________</t>
  </si>
  <si>
    <t>grapefruit</t>
  </si>
  <si>
    <t>grapeseed</t>
  </si>
  <si>
    <t>500ml</t>
  </si>
  <si>
    <t>cottage cheese</t>
  </si>
  <si>
    <t>vanilla beans</t>
  </si>
  <si>
    <t>hazelnut</t>
  </si>
  <si>
    <t>cream cheese</t>
  </si>
  <si>
    <t>1.5 kg</t>
  </si>
  <si>
    <t>garlic peeled</t>
  </si>
  <si>
    <t>sesame</t>
  </si>
  <si>
    <t>rhubarb</t>
  </si>
  <si>
    <t>___________________</t>
  </si>
  <si>
    <t>leeks</t>
  </si>
  <si>
    <t>truffle</t>
  </si>
  <si>
    <t xml:space="preserve"> tin</t>
  </si>
  <si>
    <t>cafe royale</t>
  </si>
  <si>
    <t>bottle</t>
  </si>
  <si>
    <t>L</t>
  </si>
  <si>
    <t>butcher twine</t>
  </si>
  <si>
    <t>calvados</t>
  </si>
  <si>
    <t xml:space="preserve">  4L</t>
  </si>
  <si>
    <t>porto</t>
  </si>
  <si>
    <t>balsamic, riserva</t>
  </si>
  <si>
    <t>doilies 6"</t>
  </si>
  <si>
    <t>red wine</t>
  </si>
  <si>
    <t>balsamic</t>
  </si>
  <si>
    <t>5L</t>
  </si>
  <si>
    <t>basil</t>
  </si>
  <si>
    <t>arugula</t>
  </si>
  <si>
    <t>flat</t>
  </si>
  <si>
    <t>doilies 7.5"</t>
  </si>
  <si>
    <t>cayenne pepper</t>
  </si>
  <si>
    <t>sherry</t>
  </si>
  <si>
    <t>champagne</t>
  </si>
  <si>
    <t>white wine</t>
  </si>
  <si>
    <t xml:space="preserve"> 4L</t>
  </si>
  <si>
    <t>chives</t>
  </si>
  <si>
    <t>bunch</t>
  </si>
  <si>
    <t>rice wine</t>
  </si>
  <si>
    <t>dill</t>
  </si>
  <si>
    <t>pack</t>
  </si>
  <si>
    <t>romaine</t>
  </si>
  <si>
    <t>potato new</t>
  </si>
  <si>
    <t>paper towel rolls</t>
  </si>
  <si>
    <t>mint</t>
  </si>
  <si>
    <t>oregano</t>
  </si>
  <si>
    <t>angostura bitters</t>
  </si>
  <si>
    <t>horseradish</t>
  </si>
  <si>
    <t>sushi rice</t>
  </si>
  <si>
    <t>rosemary</t>
  </si>
  <si>
    <t>garlic powder</t>
  </si>
  <si>
    <t xml:space="preserve"> #</t>
  </si>
  <si>
    <t>sage</t>
  </si>
  <si>
    <t>savory</t>
  </si>
  <si>
    <t>juniper berries</t>
  </si>
  <si>
    <t>thyme</t>
  </si>
  <si>
    <t>toilet paper</t>
  </si>
  <si>
    <t>veal/beef knuckle bones</t>
  </si>
  <si>
    <t>cilantro</t>
  </si>
  <si>
    <t>plastic piping bags</t>
  </si>
  <si>
    <t>double smoked bacon, side</t>
  </si>
  <si>
    <t>box</t>
  </si>
  <si>
    <t>dijon grainy</t>
  </si>
  <si>
    <t>prosciutto, boneless</t>
  </si>
  <si>
    <t>dijon smooth</t>
  </si>
  <si>
    <t>4L</t>
  </si>
  <si>
    <t>pancetta, regular</t>
  </si>
  <si>
    <t>parsley</t>
  </si>
  <si>
    <t>yams</t>
  </si>
  <si>
    <t>#</t>
  </si>
  <si>
    <t>____________</t>
  </si>
  <si>
    <t>crab meat</t>
  </si>
  <si>
    <t>ea</t>
  </si>
  <si>
    <t>jar</t>
  </si>
  <si>
    <t>each</t>
  </si>
  <si>
    <t xml:space="preserve"> </t>
  </si>
  <si>
    <t xml:space="preserve"> each</t>
  </si>
  <si>
    <t xml:space="preserve">  1L</t>
  </si>
  <si>
    <t>__________________________</t>
  </si>
  <si>
    <t xml:space="preserve"> tub</t>
  </si>
  <si>
    <t>caul fat</t>
  </si>
  <si>
    <t>lb</t>
  </si>
  <si>
    <t>brioche</t>
  </si>
  <si>
    <t xml:space="preserve"> loaf</t>
  </si>
  <si>
    <t>brulees</t>
  </si>
  <si>
    <t>caramel sauce</t>
  </si>
  <si>
    <t xml:space="preserve">creme anglaise </t>
  </si>
  <si>
    <t>ginger cakes</t>
  </si>
  <si>
    <t>ice creams</t>
  </si>
  <si>
    <t>crumbles/cobblers</t>
  </si>
  <si>
    <t>________________</t>
  </si>
  <si>
    <t>apples</t>
  </si>
  <si>
    <t>blackberries</t>
  </si>
  <si>
    <t>cherries</t>
  </si>
  <si>
    <t xml:space="preserve"> case</t>
  </si>
  <si>
    <t>grapes red</t>
  </si>
  <si>
    <t>kiwi fruit</t>
  </si>
  <si>
    <t>lemon [choice]</t>
  </si>
  <si>
    <t>lime [choice]</t>
  </si>
  <si>
    <t>oranges</t>
  </si>
  <si>
    <t>pear</t>
  </si>
  <si>
    <t>raspberries</t>
  </si>
  <si>
    <t>strawberry</t>
  </si>
  <si>
    <t>kale</t>
  </si>
  <si>
    <t xml:space="preserve"> bunch</t>
  </si>
  <si>
    <t>chard</t>
  </si>
  <si>
    <t>misc</t>
  </si>
  <si>
    <t>baby garlic/leeks</t>
  </si>
  <si>
    <t>dz</t>
  </si>
  <si>
    <t>carrot baby</t>
  </si>
  <si>
    <t>carrot bulk</t>
  </si>
  <si>
    <t>cucumber</t>
  </si>
  <si>
    <t>eggplant regular</t>
  </si>
  <si>
    <t>ginger</t>
  </si>
  <si>
    <t>onion green bunch</t>
  </si>
  <si>
    <t>onion jumbo</t>
  </si>
  <si>
    <t>onion cippolini</t>
  </si>
  <si>
    <t>potato russet</t>
  </si>
  <si>
    <t>shallots</t>
  </si>
  <si>
    <t>prepared veg</t>
  </si>
  <si>
    <t>factor</t>
  </si>
  <si>
    <t xml:space="preserve"> dz</t>
  </si>
  <si>
    <t>chocolate D811</t>
  </si>
  <si>
    <t xml:space="preserve"> Kg </t>
  </si>
  <si>
    <t xml:space="preserve"> Kg</t>
  </si>
  <si>
    <t>chocolate white</t>
  </si>
  <si>
    <t>cornstarch</t>
  </si>
  <si>
    <t>cream of tartare</t>
  </si>
  <si>
    <t>extract vanilla pure</t>
  </si>
  <si>
    <t xml:space="preserve"> bottle</t>
  </si>
  <si>
    <t>gelatin leaves</t>
  </si>
  <si>
    <t xml:space="preserve"> box</t>
  </si>
  <si>
    <t>lady figers (savoirdi)</t>
  </si>
  <si>
    <t>oats</t>
  </si>
  <si>
    <t>yeast dry fleishman</t>
  </si>
  <si>
    <t>coffee decaf regular</t>
  </si>
  <si>
    <t xml:space="preserve"> package</t>
  </si>
  <si>
    <t>coffee regular</t>
  </si>
  <si>
    <t>de alcohol beer</t>
  </si>
  <si>
    <t>espresso decaf</t>
  </si>
  <si>
    <t>espresso regular</t>
  </si>
  <si>
    <t>hot chocolate mix</t>
  </si>
  <si>
    <t>lemon bar mix</t>
  </si>
  <si>
    <t xml:space="preserve"> bag</t>
  </si>
  <si>
    <t>lime bar mix</t>
  </si>
  <si>
    <t>lime cordial</t>
  </si>
  <si>
    <t xml:space="preserve"> pkg</t>
  </si>
  <si>
    <t>tea blue eyes</t>
  </si>
  <si>
    <t>tea earl grey</t>
  </si>
  <si>
    <t xml:space="preserve">tea herbal </t>
  </si>
  <si>
    <t>tea iced</t>
  </si>
  <si>
    <t xml:space="preserve"> 500ml</t>
  </si>
  <si>
    <t>soda deposits</t>
  </si>
  <si>
    <t>wine non alcoholic</t>
  </si>
  <si>
    <t>barley pearl</t>
  </si>
  <si>
    <t>lentils green</t>
  </si>
  <si>
    <t>pinto beans</t>
  </si>
  <si>
    <t>small white navy bean</t>
  </si>
  <si>
    <t>grenadine</t>
  </si>
  <si>
    <t xml:space="preserve"> jar</t>
  </si>
  <si>
    <t xml:space="preserve">soy sauce </t>
  </si>
  <si>
    <t>tobasco</t>
  </si>
  <si>
    <t>worchestershire sauce</t>
  </si>
  <si>
    <t>______</t>
  </si>
  <si>
    <t xml:space="preserve"> sack</t>
  </si>
  <si>
    <t>cornmeal</t>
  </si>
  <si>
    <t>multigrain mix</t>
  </si>
  <si>
    <t>filo pastry</t>
  </si>
  <si>
    <t>puff pastry</t>
  </si>
  <si>
    <t>spring roll wrappers</t>
  </si>
  <si>
    <t>package</t>
  </si>
  <si>
    <t>wonton wrappers</t>
  </si>
  <si>
    <t>______________________</t>
  </si>
  <si>
    <t>all spice whole</t>
  </si>
  <si>
    <t xml:space="preserve"> 1lb</t>
  </si>
  <si>
    <t>star anise</t>
  </si>
  <si>
    <t>bay leaves whole</t>
  </si>
  <si>
    <t>caraway seeds whole</t>
  </si>
  <si>
    <t>1 lb</t>
  </si>
  <si>
    <t>cardamon whole</t>
  </si>
  <si>
    <t>celery seed whole</t>
  </si>
  <si>
    <t>chilli powder mexican</t>
  </si>
  <si>
    <t>cinnamon ground</t>
  </si>
  <si>
    <t>cinnamon sticks 3-4"</t>
  </si>
  <si>
    <t>cloves whole</t>
  </si>
  <si>
    <t>coriander whole</t>
  </si>
  <si>
    <t>cumin ground</t>
  </si>
  <si>
    <t>curry powder indian</t>
  </si>
  <si>
    <t>dill seed whole</t>
  </si>
  <si>
    <t>fennel seed whole</t>
  </si>
  <si>
    <t>ginger ground</t>
  </si>
  <si>
    <t>mustard seed</t>
  </si>
  <si>
    <t>nutmeg ground</t>
  </si>
  <si>
    <t>nutmeg whole</t>
  </si>
  <si>
    <t>paprika spanish</t>
  </si>
  <si>
    <t>pepper pink dry</t>
  </si>
  <si>
    <t xml:space="preserve"> tube</t>
  </si>
  <si>
    <t>pepper schezuan</t>
  </si>
  <si>
    <t>peppercorn black whole</t>
  </si>
  <si>
    <t>71 ml</t>
  </si>
  <si>
    <t>peppercorn mixed whole</t>
  </si>
  <si>
    <t>oz</t>
  </si>
  <si>
    <t>sesame seeds black</t>
  </si>
  <si>
    <t>sesame seeds white</t>
  </si>
  <si>
    <t>tumeric</t>
  </si>
  <si>
    <t>clamato</t>
  </si>
  <si>
    <t>cranberry juice</t>
  </si>
  <si>
    <t>tomato</t>
  </si>
  <si>
    <t>kirsch</t>
  </si>
  <si>
    <t>madeira</t>
  </si>
  <si>
    <t>red wine box</t>
  </si>
  <si>
    <t xml:space="preserve"> 1.5L</t>
  </si>
  <si>
    <t>vermouth, white and red</t>
  </si>
  <si>
    <t>white wine box</t>
  </si>
  <si>
    <t xml:space="preserve"> can</t>
  </si>
  <si>
    <t>caperberries</t>
  </si>
  <si>
    <t>capers non pareil</t>
  </si>
  <si>
    <t>olives stuffed medium</t>
  </si>
  <si>
    <t>sea asparagus</t>
  </si>
  <si>
    <t>almond slivers</t>
  </si>
  <si>
    <t>coconut</t>
  </si>
  <si>
    <t>hazlenuts hulled</t>
  </si>
  <si>
    <t>pecans</t>
  </si>
  <si>
    <t>chili oil</t>
  </si>
  <si>
    <t xml:space="preserve"> 8oz</t>
  </si>
  <si>
    <t>truffle oil</t>
  </si>
  <si>
    <t>240 mL</t>
  </si>
  <si>
    <t xml:space="preserve"> drum</t>
  </si>
  <si>
    <t>wild blend</t>
  </si>
  <si>
    <t xml:space="preserve"> basmati</t>
  </si>
  <si>
    <t>bag</t>
  </si>
  <si>
    <t xml:space="preserve"> jug</t>
  </si>
  <si>
    <t xml:space="preserve"> pail</t>
  </si>
  <si>
    <t>apricots</t>
  </si>
  <si>
    <t>olives</t>
  </si>
  <si>
    <t>raisins</t>
  </si>
  <si>
    <t>tomatoes</t>
  </si>
  <si>
    <t>apple</t>
  </si>
  <si>
    <t>red</t>
  </si>
  <si>
    <t xml:space="preserve"> 710ml</t>
  </si>
  <si>
    <t>white (cheap)</t>
  </si>
  <si>
    <t>FOOD INVENTORY TOTAL:</t>
  </si>
  <si>
    <t xml:space="preserve">  each</t>
  </si>
  <si>
    <t>brooms</t>
  </si>
  <si>
    <t>burnishing liq</t>
  </si>
  <si>
    <t>degreaser</t>
  </si>
  <si>
    <t>grill brushes</t>
  </si>
  <si>
    <t>jet dry</t>
  </si>
  <si>
    <t>mop handles</t>
  </si>
  <si>
    <t>mop heads</t>
  </si>
  <si>
    <t>portable stove butane</t>
  </si>
  <si>
    <t>rubber gloves</t>
  </si>
  <si>
    <t xml:space="preserve">  pair</t>
  </si>
  <si>
    <t>solid supra</t>
  </si>
  <si>
    <t xml:space="preserve">  capsule</t>
  </si>
  <si>
    <t>surgical gloves</t>
  </si>
  <si>
    <t xml:space="preserve">  box</t>
  </si>
  <si>
    <t>torch propane</t>
  </si>
  <si>
    <t>lemon eze</t>
  </si>
  <si>
    <t>CLEANING STOCK TOTAL:</t>
  </si>
  <si>
    <t xml:space="preserve"> roll</t>
  </si>
  <si>
    <t>cocktail straws</t>
  </si>
  <si>
    <t xml:space="preserve"> 1000</t>
  </si>
  <si>
    <t xml:space="preserve"> 500</t>
  </si>
  <si>
    <t>fryer filters</t>
  </si>
  <si>
    <t>garbage bags</t>
  </si>
  <si>
    <t>harpoons for drinks</t>
  </si>
  <si>
    <t>parchment paper</t>
  </si>
  <si>
    <t>plastic bags 10"*15"</t>
  </si>
  <si>
    <t>resinite 11"</t>
  </si>
  <si>
    <t>resinite 17"</t>
  </si>
  <si>
    <t>skewers bamboo 8"</t>
  </si>
  <si>
    <t>tinfoil 18"</t>
  </si>
  <si>
    <t>cocktail napkins</t>
  </si>
  <si>
    <t>Unit</t>
  </si>
  <si>
    <t>Food Cost Calculator</t>
  </si>
  <si>
    <t>Ingredient</t>
  </si>
  <si>
    <t>Amt</t>
  </si>
  <si>
    <t>Total</t>
  </si>
  <si>
    <t>Total Cost</t>
  </si>
  <si>
    <t>Goal Food Cost</t>
  </si>
  <si>
    <t>Minimum Menu Price</t>
  </si>
  <si>
    <t>Actual Menu Price</t>
  </si>
  <si>
    <t>Actual Food Cost</t>
  </si>
  <si>
    <t>tin</t>
  </si>
  <si>
    <t>chicken bones</t>
  </si>
  <si>
    <t>linguine</t>
  </si>
  <si>
    <t>puree fruit housemade</t>
  </si>
  <si>
    <t>bourbon</t>
  </si>
  <si>
    <t>rum</t>
  </si>
  <si>
    <t>triple sec</t>
  </si>
  <si>
    <t>marsala</t>
  </si>
  <si>
    <t>brandy</t>
  </si>
  <si>
    <t>onion red</t>
  </si>
  <si>
    <t>smoked tuna</t>
  </si>
  <si>
    <t>pumpkin seeds</t>
  </si>
  <si>
    <t>duck breasts, boneless</t>
  </si>
  <si>
    <t>Surinder</t>
  </si>
  <si>
    <t>8 oz</t>
  </si>
  <si>
    <t>salmon, ____________</t>
  </si>
  <si>
    <t>potato yukon gold</t>
  </si>
  <si>
    <t>sweet potato</t>
  </si>
  <si>
    <t>currants</t>
  </si>
  <si>
    <t>quail semi boneless</t>
  </si>
  <si>
    <t>500 ml</t>
  </si>
  <si>
    <t>473 ml</t>
  </si>
  <si>
    <t>co2</t>
  </si>
  <si>
    <t>soda premix</t>
  </si>
  <si>
    <t>co2 deposits</t>
  </si>
  <si>
    <t>peppercorn white</t>
  </si>
  <si>
    <t>zucchini</t>
  </si>
  <si>
    <t>licorice root</t>
  </si>
  <si>
    <t>bun</t>
  </si>
  <si>
    <t>prawns, jumbo</t>
  </si>
  <si>
    <t>Paper</t>
  </si>
  <si>
    <t>Grill</t>
  </si>
  <si>
    <t>Veg</t>
  </si>
  <si>
    <t>Off</t>
  </si>
  <si>
    <t>Salad</t>
  </si>
  <si>
    <t>AM</t>
  </si>
  <si>
    <t>sake</t>
  </si>
  <si>
    <t>1.5 L</t>
  </si>
  <si>
    <t>beans pickled</t>
  </si>
  <si>
    <t>pail</t>
  </si>
  <si>
    <t>eggs med</t>
  </si>
  <si>
    <t>Dawne</t>
  </si>
  <si>
    <t>carnaroli</t>
  </si>
  <si>
    <t>rutabaga</t>
  </si>
  <si>
    <t>olive organic</t>
  </si>
  <si>
    <t>saffron spanish</t>
  </si>
  <si>
    <t>lemon meyer</t>
  </si>
  <si>
    <t>chocolate Lindt bitter</t>
  </si>
  <si>
    <t>potato fingerling</t>
  </si>
  <si>
    <t>duck, whole</t>
  </si>
  <si>
    <t>flowers</t>
  </si>
  <si>
    <t>zucchini flowering</t>
  </si>
  <si>
    <t>babaco</t>
  </si>
  <si>
    <t>organic</t>
  </si>
  <si>
    <t>fennel</t>
  </si>
  <si>
    <t>mustards</t>
  </si>
  <si>
    <t>chore boy stainless</t>
  </si>
  <si>
    <t>water monteforte</t>
  </si>
  <si>
    <t>biscotti, cookies</t>
  </si>
  <si>
    <t>onion sweet</t>
  </si>
  <si>
    <t>all purpose</t>
  </si>
  <si>
    <t>pkg</t>
  </si>
  <si>
    <t>chilli flakes</t>
  </si>
  <si>
    <t>cumin seed, whole</t>
  </si>
  <si>
    <t>peppercorn green in brine</t>
  </si>
  <si>
    <t>pickling spice / blends</t>
  </si>
  <si>
    <t>limeade</t>
  </si>
  <si>
    <t>sea salt box, coarse</t>
  </si>
  <si>
    <t>sea salt box, fine</t>
  </si>
  <si>
    <t>Pail</t>
  </si>
  <si>
    <t>maple sugar</t>
  </si>
  <si>
    <t>olives nicoise</t>
  </si>
  <si>
    <t>Rob</t>
  </si>
  <si>
    <t>Kate</t>
  </si>
  <si>
    <t>almond whole blanched</t>
  </si>
  <si>
    <t>beets large</t>
  </si>
  <si>
    <t>penne</t>
  </si>
  <si>
    <t>2L</t>
  </si>
  <si>
    <t>olives green organic</t>
  </si>
  <si>
    <t>25*1#</t>
  </si>
  <si>
    <t>ketchup housemade</t>
  </si>
  <si>
    <t>basil dry</t>
  </si>
  <si>
    <t>smoked sablefish</t>
  </si>
  <si>
    <t>asparagus</t>
  </si>
  <si>
    <t>beans green</t>
  </si>
  <si>
    <t>squash, baby</t>
  </si>
  <si>
    <t>beans haricot vert</t>
  </si>
  <si>
    <t>eggs large</t>
  </si>
  <si>
    <t>dates</t>
  </si>
  <si>
    <t>mush shiitake</t>
  </si>
  <si>
    <t>parsnip</t>
  </si>
  <si>
    <t>turnip</t>
  </si>
  <si>
    <t>peas, snap</t>
  </si>
  <si>
    <t>lamb whole cut</t>
  </si>
  <si>
    <t>avocado</t>
  </si>
  <si>
    <t>watermelon</t>
  </si>
  <si>
    <t>butter lettuce</t>
  </si>
  <si>
    <t>HERBS AND LETTUCES</t>
  </si>
  <si>
    <t>Ilan</t>
  </si>
  <si>
    <t>olives unstuffed</t>
  </si>
  <si>
    <t>beets small</t>
  </si>
  <si>
    <t>eggs, large</t>
  </si>
  <si>
    <t>cocoa nibs</t>
  </si>
  <si>
    <t>cauliflower</t>
  </si>
  <si>
    <t>Jasmine</t>
  </si>
  <si>
    <t>honey clover</t>
  </si>
  <si>
    <t>cheesecake individual</t>
  </si>
  <si>
    <t>cheesecake large</t>
  </si>
  <si>
    <t>mush chanterelle</t>
  </si>
  <si>
    <t>mush portabellini</t>
  </si>
  <si>
    <t>squash, winter</t>
  </si>
  <si>
    <t>tomato large</t>
  </si>
  <si>
    <t>tomato cherry</t>
  </si>
  <si>
    <t>black beans</t>
  </si>
  <si>
    <t>tetra pak</t>
  </si>
  <si>
    <t>vegetable Hilo/expeller press</t>
  </si>
  <si>
    <t>pan spray</t>
  </si>
  <si>
    <t>raspberry/blackberry</t>
  </si>
  <si>
    <t>balsamic, berry</t>
  </si>
  <si>
    <t>chocolate plantation</t>
  </si>
  <si>
    <t>pepper red</t>
  </si>
  <si>
    <t>Feuillatine</t>
  </si>
  <si>
    <t>pea tips</t>
  </si>
  <si>
    <t>peach</t>
  </si>
  <si>
    <t>eggplant assorted</t>
  </si>
  <si>
    <t>take out container round 7inch</t>
  </si>
  <si>
    <t>take out container round 5 inch</t>
  </si>
  <si>
    <t>honey comb</t>
  </si>
  <si>
    <t>hand soap</t>
  </si>
  <si>
    <t>spring mix</t>
  </si>
  <si>
    <t>spinach baby</t>
  </si>
  <si>
    <t>Jack</t>
  </si>
  <si>
    <t>Prep</t>
  </si>
  <si>
    <t>cs</t>
  </si>
  <si>
    <t>peanut butter organic</t>
  </si>
  <si>
    <t>Brian</t>
  </si>
  <si>
    <t>red fife</t>
  </si>
  <si>
    <t>orange, blood</t>
  </si>
  <si>
    <t>olive italissima</t>
  </si>
  <si>
    <t>mush oyster</t>
  </si>
  <si>
    <t>DW</t>
  </si>
  <si>
    <t>Ansel</t>
  </si>
  <si>
    <t>Ruben</t>
  </si>
  <si>
    <t>August</t>
  </si>
  <si>
    <t>September</t>
  </si>
  <si>
    <t>Narinder</t>
  </si>
  <si>
    <t>basket</t>
  </si>
  <si>
    <t>cherry</t>
  </si>
  <si>
    <t>butter</t>
  </si>
  <si>
    <t>mush pioppino</t>
  </si>
  <si>
    <t>tea english breakfast/black</t>
  </si>
  <si>
    <t>sablefish</t>
  </si>
  <si>
    <t>Sep/Oct</t>
  </si>
  <si>
    <t>Feast</t>
  </si>
  <si>
    <t>Andrea</t>
  </si>
  <si>
    <t>Enter the ingredients and costs in the sheet below.</t>
  </si>
  <si>
    <t>Item and Category</t>
  </si>
  <si>
    <t>Count</t>
  </si>
  <si>
    <t>Unit/Size</t>
  </si>
  <si>
    <t>Total value</t>
  </si>
  <si>
    <t>Price</t>
  </si>
  <si>
    <t xml:space="preserve">Inventory for the month of: </t>
  </si>
  <si>
    <t>sigle fold towels</t>
  </si>
  <si>
    <t>NON FOOD SUPPLIES TOTAL:</t>
  </si>
  <si>
    <t>Total closing non-food supplies value:</t>
  </si>
  <si>
    <t>Total closing cleaning supplies value:</t>
  </si>
  <si>
    <t>Total closing food value:</t>
  </si>
  <si>
    <t>FISH AND SEAFOOD</t>
  </si>
  <si>
    <t>Specifications</t>
  </si>
  <si>
    <t>sashimi grade</t>
  </si>
  <si>
    <t>Dungeness, shelled</t>
  </si>
  <si>
    <t>tuna, ahi</t>
  </si>
  <si>
    <t>tuna, albacore</t>
  </si>
  <si>
    <t>sashimi grade, IQF loins</t>
  </si>
  <si>
    <t>20-40, Head off</t>
  </si>
  <si>
    <t>lobster, Atlantic</t>
  </si>
  <si>
    <t>1 1/2 lb live</t>
  </si>
  <si>
    <t>mussels</t>
  </si>
  <si>
    <t>oysters, live in shell</t>
  </si>
  <si>
    <t>16-20 ct IQF</t>
  </si>
  <si>
    <t>Fish and Seafood</t>
  </si>
  <si>
    <t>Poultry</t>
  </si>
  <si>
    <t>Dairy and Eggs</t>
  </si>
  <si>
    <t>Meat and Game</t>
  </si>
  <si>
    <t>COOKING LOSS TEST</t>
  </si>
  <si>
    <t xml:space="preserve">Item: </t>
  </si>
  <si>
    <t>Leg of Lamb</t>
  </si>
  <si>
    <t>Portion (g)</t>
  </si>
  <si>
    <r>
      <t>Portion Cost Factor</t>
    </r>
    <r>
      <rPr>
        <sz val="11"/>
        <color rgb="FF000000"/>
        <rFont val="Arial"/>
        <family val="2"/>
      </rPr>
      <t xml:space="preserve">: </t>
    </r>
  </si>
  <si>
    <t>Number Cooked:</t>
  </si>
  <si>
    <t>Time :</t>
  </si>
  <si>
    <t xml:space="preserve">  2h 30m</t>
  </si>
  <si>
    <r>
      <t>Temperature</t>
    </r>
    <r>
      <rPr>
        <sz val="11"/>
        <color rgb="FF000000"/>
        <rFont val="Arial"/>
        <family val="2"/>
      </rPr>
      <t>:</t>
    </r>
  </si>
  <si>
    <t xml:space="preserve">  175°C</t>
  </si>
  <si>
    <t>Breakdown</t>
  </si>
  <si>
    <t>Weight (kg)</t>
  </si>
  <si>
    <t>% of Total Weight</t>
  </si>
  <si>
    <t>Value (per kg)</t>
  </si>
  <si>
    <t>Total Value</t>
  </si>
  <si>
    <t>EP Cost (per kg)</t>
  </si>
  <si>
    <t>Portion Size (kg)</t>
  </si>
  <si>
    <t>Portion Cost</t>
  </si>
  <si>
    <t xml:space="preserve">Cost Factor (per kg)        </t>
  </si>
  <si>
    <t>Original weight</t>
  </si>
  <si>
    <t>Trimmed weight</t>
  </si>
  <si>
    <t>Loss in Trimming</t>
  </si>
  <si>
    <t>Cooked weight</t>
  </si>
  <si>
    <t>Loss in cooking</t>
  </si>
  <si>
    <t>Bones and trim</t>
  </si>
  <si>
    <t>Saleable (EP) weight</t>
  </si>
  <si>
    <t>MEAT CUTTING YIELD TEST</t>
  </si>
  <si>
    <t>Item:</t>
  </si>
  <si>
    <t>Pork Loin</t>
  </si>
  <si>
    <t>Grade:</t>
  </si>
  <si>
    <t>A-1</t>
  </si>
  <si>
    <t>Date:</t>
  </si>
  <si>
    <t>Portion size (g)</t>
  </si>
  <si>
    <t>% of total Weight</t>
  </si>
  <si>
    <t>Cost Factor (per kg)</t>
  </si>
  <si>
    <t>Portion Size</t>
  </si>
  <si>
    <t>Whole piece (AP)</t>
  </si>
  <si>
    <t>Fat &amp; gristle</t>
  </si>
  <si>
    <t>Loss in cutting</t>
  </si>
  <si>
    <t>Trim</t>
  </si>
  <si>
    <t>Usable Meat (EP)</t>
  </si>
  <si>
    <t>Cost/unit</t>
  </si>
  <si>
    <t>Enter information in the cells as indicated. All other cells will calculate automatically</t>
  </si>
  <si>
    <t>Beef tenderloin</t>
  </si>
  <si>
    <t>Potato gratin</t>
  </si>
  <si>
    <t>Baby vegetables</t>
  </si>
  <si>
    <t>Demi glace</t>
  </si>
  <si>
    <t>Par Level</t>
  </si>
  <si>
    <t>MEAT, POULTRY AND GAME</t>
  </si>
  <si>
    <t>Supplier</t>
  </si>
  <si>
    <t>DAIRY AND EGGS</t>
  </si>
  <si>
    <t>buttermilk</t>
  </si>
  <si>
    <t>milk, homogenized</t>
  </si>
  <si>
    <t>milk, skim</t>
  </si>
  <si>
    <t>sour cream</t>
  </si>
  <si>
    <t>whipping cream</t>
  </si>
  <si>
    <t>yoghurt</t>
  </si>
  <si>
    <t>Fruit</t>
  </si>
  <si>
    <t>Desserts (premade)</t>
  </si>
  <si>
    <t>Lettuces and Greens</t>
  </si>
  <si>
    <t>Herbs (fresh)</t>
  </si>
  <si>
    <t>Vegetables</t>
  </si>
  <si>
    <t>Beverages</t>
  </si>
  <si>
    <t>scallops</t>
  </si>
  <si>
    <t>U-10 IQF</t>
  </si>
  <si>
    <t>tobiko</t>
  </si>
  <si>
    <t>smoked salmon</t>
  </si>
  <si>
    <t>daily fish</t>
  </si>
  <si>
    <t>1.5 kg each</t>
  </si>
  <si>
    <t>beef ribeye</t>
  </si>
  <si>
    <t>AAA</t>
  </si>
  <si>
    <t>beef tenderloin</t>
  </si>
  <si>
    <t xml:space="preserve">lamb racks </t>
  </si>
  <si>
    <t>Australian, 10/11kg cs</t>
  </si>
  <si>
    <t>7 oz</t>
  </si>
  <si>
    <t>2-3 kg each</t>
  </si>
  <si>
    <t>chicken, whole</t>
  </si>
  <si>
    <t>microgreens</t>
  </si>
  <si>
    <t>_____________________</t>
  </si>
  <si>
    <t>Stocks and Sauces (premade)</t>
  </si>
  <si>
    <t>Baking Supplies</t>
  </si>
  <si>
    <t>Beans and Pulses</t>
  </si>
  <si>
    <t>Condiments</t>
  </si>
  <si>
    <t>Flours</t>
  </si>
  <si>
    <t>Freexer</t>
  </si>
  <si>
    <t>Dry Herbs and Spices</t>
  </si>
  <si>
    <t>Liquor</t>
  </si>
  <si>
    <t>Preserved Vegetables</t>
  </si>
  <si>
    <t>Nuts and Seeds</t>
  </si>
  <si>
    <t>Oils</t>
  </si>
  <si>
    <t>Pasta and Rice</t>
  </si>
  <si>
    <t>Sweeteners</t>
  </si>
  <si>
    <t>brown sugae</t>
  </si>
  <si>
    <t>granulated sugar</t>
  </si>
  <si>
    <t>Dried Fruits and Veg</t>
  </si>
  <si>
    <t>canned tomatoes</t>
  </si>
  <si>
    <t>Vinegars</t>
  </si>
  <si>
    <t>Cleaning Supplies</t>
  </si>
  <si>
    <t>Non- Food Items</t>
  </si>
  <si>
    <t>all in one cleaner</t>
  </si>
  <si>
    <t>anchovy tins</t>
  </si>
  <si>
    <t>caviar sevruga</t>
  </si>
  <si>
    <t>30g</t>
  </si>
  <si>
    <t>clams</t>
  </si>
  <si>
    <t xml:space="preserve">  #</t>
  </si>
  <si>
    <t>crabcakes</t>
  </si>
  <si>
    <t>halibut fillets</t>
  </si>
  <si>
    <t>lobster meat</t>
  </si>
  <si>
    <t>mussels saltspring</t>
  </si>
  <si>
    <t>oysters - dozen</t>
  </si>
  <si>
    <t xml:space="preserve"> dozen</t>
  </si>
  <si>
    <t>oysters - quarts</t>
  </si>
  <si>
    <t xml:space="preserve"> quart</t>
  </si>
  <si>
    <t>prawns XL tails</t>
  </si>
  <si>
    <t>box kg</t>
  </si>
  <si>
    <t>scallops u8</t>
  </si>
  <si>
    <t>salmon fillets</t>
  </si>
  <si>
    <t>salmon smoked, cleaned</t>
  </si>
  <si>
    <t>salmon smoked,  whole</t>
  </si>
  <si>
    <t>sablefish unsmoked</t>
  </si>
  <si>
    <t>sablefish smoked</t>
  </si>
  <si>
    <t>squid</t>
  </si>
  <si>
    <t>tuna albacore</t>
  </si>
  <si>
    <t>tuna Ahi</t>
  </si>
  <si>
    <t>gravalax</t>
  </si>
  <si>
    <t>chicken breast</t>
  </si>
  <si>
    <t>duck breast</t>
  </si>
  <si>
    <t>duck confit</t>
  </si>
  <si>
    <t>foie gras</t>
  </si>
  <si>
    <t>Duck whole</t>
  </si>
  <si>
    <t>chicken whole</t>
  </si>
  <si>
    <t>pheasant breast</t>
  </si>
  <si>
    <t>quail</t>
  </si>
  <si>
    <t>butter unsalted</t>
  </si>
  <si>
    <t>butter organic</t>
  </si>
  <si>
    <t>cereal cream</t>
  </si>
  <si>
    <t>egg nog</t>
  </si>
  <si>
    <t>milk homogenized</t>
  </si>
  <si>
    <t>skim milk</t>
  </si>
  <si>
    <t>500mL</t>
  </si>
  <si>
    <t>whip cream</t>
  </si>
  <si>
    <t>yogurt</t>
  </si>
  <si>
    <t>bones</t>
  </si>
  <si>
    <t>ribeye</t>
  </si>
  <si>
    <t>kidneys</t>
  </si>
  <si>
    <t>striploin</t>
  </si>
  <si>
    <t>sweetbreads</t>
  </si>
  <si>
    <t>tenderloin</t>
  </si>
  <si>
    <t>tenderloin, portion cut</t>
  </si>
  <si>
    <t>bacon</t>
  </si>
  <si>
    <t>back fat</t>
  </si>
  <si>
    <t>pancetta</t>
  </si>
  <si>
    <t>prosciutto</t>
  </si>
  <si>
    <t>sausages, chorizo</t>
  </si>
  <si>
    <t>lamb racks</t>
  </si>
  <si>
    <t>whole lamb</t>
  </si>
  <si>
    <t>liver, veal</t>
  </si>
  <si>
    <t>feta, goat</t>
  </si>
  <si>
    <t>goat, fresh 150g</t>
  </si>
  <si>
    <t>parmesan block/ground</t>
  </si>
  <si>
    <t>chicken stock</t>
  </si>
  <si>
    <t>veg stock</t>
  </si>
  <si>
    <t>shellfish stock</t>
  </si>
  <si>
    <t>veal demi</t>
  </si>
  <si>
    <t>soup</t>
  </si>
  <si>
    <t>herb oils</t>
  </si>
  <si>
    <t>dressings</t>
  </si>
  <si>
    <t>mayonnaise</t>
  </si>
  <si>
    <t>pesto</t>
  </si>
  <si>
    <t>vinaigrettes</t>
  </si>
  <si>
    <t>ganache</t>
  </si>
  <si>
    <t xml:space="preserve">Bob's Dairy </t>
  </si>
  <si>
    <t>half and half</t>
  </si>
  <si>
    <t>10#</t>
  </si>
  <si>
    <t>Dave's Seafood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</si>
</sst>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0_)"/>
    <numFmt numFmtId="166" formatCode="General_)"/>
    <numFmt numFmtId="167" formatCode="0_)"/>
    <numFmt numFmtId="168" formatCode="0.000"/>
    <numFmt numFmtId="169" formatCode="_(* #,##0.000_);_(* \(#,##0.000\);_(* &quot;-&quot;??_);_(@_)"/>
  </numFmts>
  <fonts count="30" x14ac:knownFonts="1"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Arial"/>
    </font>
    <font>
      <sz val="10"/>
      <name val="Arial"/>
    </font>
    <font>
      <sz val="10"/>
      <name val="Helv"/>
    </font>
    <font>
      <sz val="10"/>
      <name val="Courier"/>
    </font>
    <font>
      <b/>
      <sz val="8"/>
      <name val="Helv"/>
    </font>
    <font>
      <sz val="8"/>
      <name val="Helv"/>
      <family val="2"/>
    </font>
    <font>
      <b/>
      <u/>
      <sz val="8"/>
      <name val="Helv"/>
      <family val="2"/>
    </font>
    <font>
      <b/>
      <sz val="8"/>
      <name val="Helv"/>
      <family val="2"/>
    </font>
    <font>
      <b/>
      <sz val="12"/>
      <name val="Helv"/>
      <family val="2"/>
    </font>
    <font>
      <b/>
      <sz val="12"/>
      <name val="Courier"/>
    </font>
    <font>
      <b/>
      <sz val="12"/>
      <name val="Times New Roman"/>
      <family val="1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Helv"/>
      <family val="2"/>
    </font>
    <font>
      <sz val="8"/>
      <color indexed="81"/>
      <name val="Tahoma"/>
      <charset val="1"/>
    </font>
    <font>
      <b/>
      <sz val="11"/>
      <color theme="1"/>
      <name val="Calibri"/>
      <family val="2"/>
      <scheme val="minor"/>
    </font>
    <font>
      <b/>
      <u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sz val="16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5" fillId="0" borderId="0"/>
    <xf numFmtId="166" fontId="5" fillId="0" borderId="0"/>
    <xf numFmtId="166" fontId="5" fillId="0" borderId="0"/>
    <xf numFmtId="165" fontId="5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6">
    <xf numFmtId="0" fontId="0" fillId="0" borderId="0" xfId="0"/>
    <xf numFmtId="165" fontId="6" fillId="0" borderId="0" xfId="6" applyNumberFormat="1" applyFont="1" applyAlignment="1" applyProtection="1">
      <alignment horizontal="left"/>
    </xf>
    <xf numFmtId="165" fontId="7" fillId="0" borderId="0" xfId="6" applyFont="1"/>
    <xf numFmtId="44" fontId="7" fillId="0" borderId="0" xfId="1" applyFont="1"/>
    <xf numFmtId="164" fontId="7" fillId="0" borderId="0" xfId="2" applyFont="1"/>
    <xf numFmtId="165" fontId="5" fillId="0" borderId="0" xfId="6"/>
    <xf numFmtId="165" fontId="7" fillId="0" borderId="0" xfId="6" applyNumberFormat="1" applyFont="1" applyAlignment="1" applyProtection="1">
      <alignment horizontal="left"/>
    </xf>
    <xf numFmtId="44" fontId="7" fillId="0" borderId="0" xfId="1" applyFont="1" applyProtection="1"/>
    <xf numFmtId="164" fontId="7" fillId="0" borderId="0" xfId="2" applyFont="1" applyProtection="1"/>
    <xf numFmtId="164" fontId="7" fillId="0" borderId="0" xfId="2" applyFont="1" applyAlignment="1" applyProtection="1">
      <alignment horizontal="left"/>
    </xf>
    <xf numFmtId="44" fontId="7" fillId="0" borderId="0" xfId="1" applyFont="1" applyAlignment="1" applyProtection="1">
      <alignment horizontal="left"/>
    </xf>
    <xf numFmtId="166" fontId="7" fillId="0" borderId="0" xfId="6" applyNumberFormat="1" applyFont="1" applyAlignment="1" applyProtection="1">
      <alignment horizontal="left"/>
    </xf>
    <xf numFmtId="44" fontId="5" fillId="0" borderId="0" xfId="1" applyFont="1"/>
    <xf numFmtId="165" fontId="5" fillId="0" borderId="0" xfId="6" applyFont="1"/>
    <xf numFmtId="165" fontId="8" fillId="0" borderId="0" xfId="6" applyNumberFormat="1" applyFont="1" applyAlignment="1" applyProtection="1">
      <alignment horizontal="left"/>
    </xf>
    <xf numFmtId="164" fontId="9" fillId="0" borderId="0" xfId="2" applyFont="1" applyProtection="1"/>
    <xf numFmtId="165" fontId="7" fillId="0" borderId="0" xfId="6" applyNumberFormat="1" applyFont="1" applyProtection="1"/>
    <xf numFmtId="167" fontId="7" fillId="0" borderId="0" xfId="6" applyNumberFormat="1" applyFont="1" applyAlignment="1" applyProtection="1">
      <alignment horizontal="left"/>
    </xf>
    <xf numFmtId="165" fontId="11" fillId="0" borderId="0" xfId="6" applyFont="1"/>
    <xf numFmtId="164" fontId="5" fillId="0" borderId="0" xfId="2" applyFont="1"/>
    <xf numFmtId="0" fontId="12" fillId="0" borderId="1" xfId="0" applyFont="1" applyBorder="1" applyAlignment="1">
      <alignment horizontal="left"/>
    </xf>
    <xf numFmtId="166" fontId="13" fillId="0" borderId="0" xfId="3" applyNumberFormat="1" applyFont="1" applyAlignment="1" applyProtection="1">
      <alignment horizontal="left"/>
    </xf>
    <xf numFmtId="166" fontId="14" fillId="0" borderId="0" xfId="3" applyNumberFormat="1" applyFont="1" applyAlignment="1" applyProtection="1">
      <alignment horizontal="left"/>
    </xf>
    <xf numFmtId="166" fontId="13" fillId="0" borderId="0" xfId="4" applyNumberFormat="1" applyFont="1" applyAlignment="1" applyProtection="1">
      <alignment horizontal="left"/>
    </xf>
    <xf numFmtId="166" fontId="14" fillId="0" borderId="0" xfId="4" applyFont="1"/>
    <xf numFmtId="166" fontId="14" fillId="0" borderId="0" xfId="5" applyNumberFormat="1" applyFont="1" applyProtection="1"/>
    <xf numFmtId="166" fontId="14" fillId="0" borderId="0" xfId="5" applyFont="1"/>
    <xf numFmtId="0" fontId="15" fillId="0" borderId="0" xfId="0" applyFont="1"/>
    <xf numFmtId="166" fontId="16" fillId="0" borderId="0" xfId="5" applyFont="1"/>
    <xf numFmtId="166" fontId="5" fillId="0" borderId="0" xfId="3"/>
    <xf numFmtId="166" fontId="14" fillId="0" borderId="0" xfId="3" applyFont="1"/>
    <xf numFmtId="166" fontId="14" fillId="0" borderId="0" xfId="4" applyNumberFormat="1" applyFont="1" applyAlignment="1" applyProtection="1">
      <alignment horizontal="left"/>
    </xf>
    <xf numFmtId="166" fontId="16" fillId="0" borderId="0" xfId="5" applyNumberFormat="1" applyFont="1" applyProtection="1"/>
    <xf numFmtId="0" fontId="17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7" fillId="0" borderId="0" xfId="6" applyNumberFormat="1" applyFont="1" applyBorder="1" applyAlignment="1" applyProtection="1">
      <alignment horizontal="left"/>
    </xf>
    <xf numFmtId="0" fontId="17" fillId="3" borderId="1" xfId="0" applyFont="1" applyFill="1" applyBorder="1" applyAlignment="1">
      <alignment horizontal="center"/>
    </xf>
    <xf numFmtId="17" fontId="10" fillId="0" borderId="0" xfId="2" applyNumberFormat="1" applyFont="1"/>
    <xf numFmtId="0" fontId="12" fillId="2" borderId="1" xfId="0" applyFont="1" applyFill="1" applyBorder="1" applyAlignment="1">
      <alignment horizontal="left"/>
    </xf>
    <xf numFmtId="165" fontId="18" fillId="0" borderId="0" xfId="6" applyFont="1" applyAlignment="1">
      <alignment horizontal="center"/>
    </xf>
    <xf numFmtId="0" fontId="17" fillId="0" borderId="1" xfId="0" applyFont="1" applyBorder="1" applyAlignment="1">
      <alignment horizontal="left"/>
    </xf>
    <xf numFmtId="17" fontId="5" fillId="0" borderId="0" xfId="6" applyNumberFormat="1"/>
    <xf numFmtId="165" fontId="19" fillId="0" borderId="0" xfId="6" applyNumberFormat="1" applyFont="1" applyAlignment="1" applyProtection="1">
      <alignment horizontal="left"/>
    </xf>
    <xf numFmtId="165" fontId="4" fillId="0" borderId="0" xfId="6" applyNumberFormat="1" applyFont="1" applyAlignment="1" applyProtection="1">
      <alignment horizontal="left"/>
    </xf>
    <xf numFmtId="165" fontId="18" fillId="0" borderId="0" xfId="6" applyFont="1"/>
    <xf numFmtId="44" fontId="18" fillId="0" borderId="0" xfId="1" applyFont="1"/>
    <xf numFmtId="164" fontId="18" fillId="0" borderId="0" xfId="2" applyFont="1"/>
    <xf numFmtId="0" fontId="23" fillId="0" borderId="0" xfId="8" applyFont="1" applyAlignment="1">
      <alignment vertical="center"/>
    </xf>
    <xf numFmtId="0" fontId="23" fillId="0" borderId="0" xfId="8" applyFont="1"/>
    <xf numFmtId="0" fontId="24" fillId="0" borderId="0" xfId="8" applyFont="1" applyAlignment="1">
      <alignment horizontal="right" vertical="center"/>
    </xf>
    <xf numFmtId="0" fontId="25" fillId="0" borderId="3" xfId="8" applyFont="1" applyBorder="1" applyAlignment="1">
      <alignment vertical="center"/>
    </xf>
    <xf numFmtId="0" fontId="24" fillId="0" borderId="0" xfId="8" applyFont="1" applyAlignment="1">
      <alignment vertical="center"/>
    </xf>
    <xf numFmtId="0" fontId="23" fillId="0" borderId="4" xfId="8" applyFont="1" applyBorder="1"/>
    <xf numFmtId="0" fontId="25" fillId="0" borderId="5" xfId="8" applyFont="1" applyBorder="1" applyAlignment="1">
      <alignment vertical="center"/>
    </xf>
    <xf numFmtId="0" fontId="25" fillId="0" borderId="5" xfId="8" applyFont="1" applyBorder="1" applyAlignment="1">
      <alignment horizontal="right" vertical="center"/>
    </xf>
    <xf numFmtId="0" fontId="25" fillId="0" borderId="6" xfId="8" applyFont="1" applyBorder="1" applyAlignment="1">
      <alignment horizontal="right" vertical="center"/>
    </xf>
    <xf numFmtId="0" fontId="24" fillId="0" borderId="0" xfId="8" applyFont="1" applyAlignment="1">
      <alignment vertical="center" wrapText="1"/>
    </xf>
    <xf numFmtId="0" fontId="24" fillId="0" borderId="0" xfId="8" applyFont="1" applyAlignment="1">
      <alignment horizontal="center" vertical="center" wrapText="1"/>
    </xf>
    <xf numFmtId="0" fontId="25" fillId="0" borderId="0" xfId="8" applyFont="1" applyAlignment="1">
      <alignment vertical="center"/>
    </xf>
    <xf numFmtId="168" fontId="25" fillId="0" borderId="4" xfId="8" applyNumberFormat="1" applyFont="1" applyBorder="1" applyAlignment="1">
      <alignment horizontal="right" vertical="center"/>
    </xf>
    <xf numFmtId="9" fontId="25" fillId="0" borderId="0" xfId="9" applyFont="1" applyAlignment="1">
      <alignment horizontal="right" vertical="center"/>
    </xf>
    <xf numFmtId="8" fontId="25" fillId="0" borderId="4" xfId="8" applyNumberFormat="1" applyFont="1" applyBorder="1" applyAlignment="1">
      <alignment horizontal="right" vertical="center"/>
    </xf>
    <xf numFmtId="8" fontId="25" fillId="0" borderId="0" xfId="8" applyNumberFormat="1" applyFont="1" applyAlignment="1">
      <alignment horizontal="right" vertical="center"/>
    </xf>
    <xf numFmtId="168" fontId="25" fillId="0" borderId="0" xfId="8" applyNumberFormat="1" applyFont="1" applyBorder="1" applyAlignment="1">
      <alignment horizontal="right" vertical="center"/>
    </xf>
    <xf numFmtId="0" fontId="25" fillId="0" borderId="0" xfId="8" applyFont="1" applyAlignment="1">
      <alignment horizontal="right" vertical="center"/>
    </xf>
    <xf numFmtId="168" fontId="24" fillId="0" borderId="0" xfId="8" applyNumberFormat="1" applyFont="1" applyBorder="1" applyAlignment="1">
      <alignment horizontal="right" vertical="center"/>
    </xf>
    <xf numFmtId="9" fontId="24" fillId="0" borderId="0" xfId="9" applyFont="1" applyAlignment="1">
      <alignment horizontal="right" vertical="center"/>
    </xf>
    <xf numFmtId="0" fontId="26" fillId="0" borderId="0" xfId="8" applyFont="1" applyAlignment="1">
      <alignment vertical="center"/>
    </xf>
    <xf numFmtId="8" fontId="24" fillId="0" borderId="0" xfId="8" applyNumberFormat="1" applyFont="1" applyAlignment="1">
      <alignment horizontal="right" vertical="center"/>
    </xf>
    <xf numFmtId="8" fontId="24" fillId="0" borderId="0" xfId="8" applyNumberFormat="1" applyFont="1" applyAlignment="1">
      <alignment horizontal="center" vertical="center"/>
    </xf>
    <xf numFmtId="0" fontId="24" fillId="0" borderId="0" xfId="8" applyFont="1" applyBorder="1" applyAlignment="1">
      <alignment vertical="center"/>
    </xf>
    <xf numFmtId="168" fontId="24" fillId="0" borderId="0" xfId="8" applyNumberFormat="1" applyFont="1" applyAlignment="1">
      <alignment horizontal="right" vertical="center"/>
    </xf>
    <xf numFmtId="0" fontId="26" fillId="0" borderId="0" xfId="8" applyFont="1"/>
    <xf numFmtId="168" fontId="23" fillId="0" borderId="0" xfId="8" applyNumberFormat="1" applyFont="1"/>
    <xf numFmtId="0" fontId="23" fillId="0" borderId="0" xfId="8" applyFont="1" applyAlignment="1">
      <alignment vertical="center" wrapText="1"/>
    </xf>
    <xf numFmtId="0" fontId="1" fillId="0" borderId="0" xfId="8"/>
    <xf numFmtId="0" fontId="22" fillId="0" borderId="0" xfId="8" applyFont="1" applyAlignment="1">
      <alignment vertical="center"/>
    </xf>
    <xf numFmtId="0" fontId="24" fillId="0" borderId="0" xfId="8" applyFont="1" applyAlignment="1">
      <alignment horizontal="right" vertical="center" wrapText="1"/>
    </xf>
    <xf numFmtId="0" fontId="25" fillId="0" borderId="3" xfId="8" applyFont="1" applyBorder="1" applyAlignment="1">
      <alignment vertical="center" wrapText="1"/>
    </xf>
    <xf numFmtId="0" fontId="25" fillId="0" borderId="0" xfId="8" applyFont="1" applyAlignment="1">
      <alignment vertical="center" wrapText="1"/>
    </xf>
    <xf numFmtId="0" fontId="25" fillId="0" borderId="5" xfId="8" applyFont="1" applyBorder="1" applyAlignment="1">
      <alignment vertical="center" wrapText="1"/>
    </xf>
    <xf numFmtId="0" fontId="25" fillId="0" borderId="0" xfId="8" applyFont="1" applyAlignment="1">
      <alignment horizontal="left" vertical="center" wrapText="1"/>
    </xf>
    <xf numFmtId="0" fontId="23" fillId="0" borderId="6" xfId="8" applyFont="1" applyBorder="1" applyAlignment="1">
      <alignment vertical="center" wrapText="1"/>
    </xf>
    <xf numFmtId="0" fontId="26" fillId="0" borderId="0" xfId="8" applyFont="1" applyAlignment="1">
      <alignment horizontal="right" vertical="center" wrapText="1"/>
    </xf>
    <xf numFmtId="0" fontId="23" fillId="0" borderId="4" xfId="8" applyFont="1" applyBorder="1" applyAlignment="1">
      <alignment vertical="center" wrapText="1"/>
    </xf>
    <xf numFmtId="0" fontId="23" fillId="0" borderId="0" xfId="8" applyFont="1" applyAlignment="1"/>
    <xf numFmtId="168" fontId="25" fillId="0" borderId="4" xfId="8" applyNumberFormat="1" applyFont="1" applyBorder="1" applyAlignment="1">
      <alignment vertical="center" wrapText="1"/>
    </xf>
    <xf numFmtId="9" fontId="23" fillId="0" borderId="0" xfId="9" applyFont="1" applyAlignment="1">
      <alignment vertical="center" wrapText="1"/>
    </xf>
    <xf numFmtId="8" fontId="25" fillId="0" borderId="4" xfId="8" applyNumberFormat="1" applyFont="1" applyBorder="1" applyAlignment="1">
      <alignment horizontal="right" vertical="center" wrapText="1"/>
    </xf>
    <xf numFmtId="8" fontId="25" fillId="0" borderId="0" xfId="8" applyNumberFormat="1" applyFont="1" applyAlignment="1">
      <alignment horizontal="right" vertical="center" wrapText="1"/>
    </xf>
    <xf numFmtId="168" fontId="23" fillId="0" borderId="0" xfId="8" applyNumberFormat="1" applyFont="1" applyAlignment="1">
      <alignment vertical="center" wrapText="1"/>
    </xf>
    <xf numFmtId="168" fontId="25" fillId="0" borderId="4" xfId="8" applyNumberFormat="1" applyFont="1" applyBorder="1" applyAlignment="1">
      <alignment horizontal="right" vertical="center" wrapText="1"/>
    </xf>
    <xf numFmtId="9" fontId="25" fillId="0" borderId="0" xfId="9" applyFont="1" applyAlignment="1">
      <alignment horizontal="right" vertical="center" wrapText="1"/>
    </xf>
    <xf numFmtId="0" fontId="25" fillId="0" borderId="4" xfId="8" applyFont="1" applyBorder="1" applyAlignment="1">
      <alignment horizontal="right" vertical="center" wrapText="1"/>
    </xf>
    <xf numFmtId="169" fontId="24" fillId="0" borderId="0" xfId="10" applyNumberFormat="1" applyFont="1" applyAlignment="1">
      <alignment horizontal="right" vertical="center" wrapText="1"/>
    </xf>
    <xf numFmtId="9" fontId="24" fillId="0" borderId="0" xfId="9" applyFont="1" applyAlignment="1">
      <alignment horizontal="right" vertical="center" wrapText="1"/>
    </xf>
    <xf numFmtId="8" fontId="24" fillId="0" borderId="0" xfId="8" applyNumberFormat="1" applyFont="1" applyAlignment="1">
      <alignment horizontal="right" vertical="center" wrapText="1"/>
    </xf>
    <xf numFmtId="168" fontId="24" fillId="0" borderId="0" xfId="8" applyNumberFormat="1" applyFont="1" applyAlignment="1">
      <alignment horizontal="right" vertical="center" wrapText="1"/>
    </xf>
    <xf numFmtId="8" fontId="24" fillId="0" borderId="0" xfId="8" applyNumberFormat="1" applyFont="1" applyAlignment="1">
      <alignment vertical="center" wrapText="1"/>
    </xf>
    <xf numFmtId="168" fontId="24" fillId="0" borderId="0" xfId="8" applyNumberFormat="1" applyFont="1" applyAlignment="1">
      <alignment vertical="center" wrapText="1"/>
    </xf>
    <xf numFmtId="0" fontId="21" fillId="0" borderId="0" xfId="8" applyFont="1"/>
    <xf numFmtId="168" fontId="23" fillId="0" borderId="0" xfId="8" applyNumberFormat="1" applyFont="1" applyAlignment="1">
      <alignment vertical="center"/>
    </xf>
    <xf numFmtId="0" fontId="28" fillId="0" borderId="0" xfId="0" applyFont="1"/>
    <xf numFmtId="44" fontId="28" fillId="0" borderId="0" xfId="1" applyFont="1"/>
    <xf numFmtId="0" fontId="28" fillId="0" borderId="0" xfId="0" applyFont="1" applyAlignment="1">
      <alignment horizontal="right"/>
    </xf>
    <xf numFmtId="44" fontId="15" fillId="0" borderId="0" xfId="1" applyFont="1"/>
    <xf numFmtId="0" fontId="15" fillId="0" borderId="0" xfId="0" applyFont="1" applyAlignment="1">
      <alignment horizontal="right"/>
    </xf>
    <xf numFmtId="44" fontId="15" fillId="0" borderId="0" xfId="1" applyFont="1" applyAlignment="1">
      <alignment horizontal="right"/>
    </xf>
    <xf numFmtId="0" fontId="15" fillId="0" borderId="2" xfId="0" applyFont="1" applyBorder="1"/>
    <xf numFmtId="44" fontId="15" fillId="0" borderId="2" xfId="1" applyFont="1" applyBorder="1"/>
    <xf numFmtId="9" fontId="15" fillId="0" borderId="0" xfId="7" applyFont="1"/>
    <xf numFmtId="10" fontId="15" fillId="0" borderId="0" xfId="7" applyNumberFormat="1" applyFont="1"/>
    <xf numFmtId="0" fontId="29" fillId="0" borderId="0" xfId="0" applyFont="1"/>
    <xf numFmtId="168" fontId="15" fillId="0" borderId="0" xfId="0" applyNumberFormat="1" applyFont="1"/>
    <xf numFmtId="168" fontId="15" fillId="0" borderId="2" xfId="0" applyNumberFormat="1" applyFont="1" applyBorder="1"/>
    <xf numFmtId="9" fontId="15" fillId="0" borderId="4" xfId="7" applyFont="1" applyBorder="1"/>
    <xf numFmtId="44" fontId="15" fillId="0" borderId="4" xfId="1" applyFont="1" applyBorder="1"/>
    <xf numFmtId="9" fontId="4" fillId="0" borderId="0" xfId="7" applyFont="1" applyAlignment="1" applyProtection="1">
      <alignment horizontal="left"/>
    </xf>
    <xf numFmtId="9" fontId="14" fillId="0" borderId="0" xfId="7" applyFont="1"/>
    <xf numFmtId="9" fontId="5" fillId="0" borderId="0" xfId="7" applyFont="1"/>
    <xf numFmtId="165" fontId="29" fillId="0" borderId="0" xfId="6" applyFont="1"/>
    <xf numFmtId="44" fontId="29" fillId="0" borderId="0" xfId="1" applyFont="1"/>
    <xf numFmtId="165" fontId="14" fillId="0" borderId="0" xfId="6" applyFont="1"/>
    <xf numFmtId="44" fontId="14" fillId="0" borderId="0" xfId="1" applyFont="1"/>
    <xf numFmtId="0" fontId="22" fillId="0" borderId="0" xfId="8" applyFont="1" applyAlignment="1">
      <alignment vertical="center"/>
    </xf>
  </cellXfs>
  <cellStyles count="11">
    <cellStyle name="Comma 2" xfId="10"/>
    <cellStyle name="Currency" xfId="1" builtinId="4"/>
    <cellStyle name="Currency_STOCK" xfId="2"/>
    <cellStyle name="Normal" xfId="0" builtinId="0"/>
    <cellStyle name="Normal 2" xfId="8"/>
    <cellStyle name="Normal_SHEET1_1" xfId="3"/>
    <cellStyle name="Normal_SHEET2" xfId="4"/>
    <cellStyle name="Normal_SHEET5 (2)" xfId="5"/>
    <cellStyle name="Normal_STOCK" xfId="6"/>
    <cellStyle name="Percent" xfId="7" builtinId="5"/>
    <cellStyle name="Percent 2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dacoolidge/Downloads/INVENT9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pril 97"/>
      <sheetName val="May 97"/>
      <sheetName val="June 97"/>
      <sheetName val="July 97"/>
    </sheetNames>
    <sheetDataSet>
      <sheetData sheetId="0" refreshError="1"/>
      <sheetData sheetId="1"/>
      <sheetData sheetId="2"/>
      <sheetData sheetId="3" refreshError="1"/>
      <sheetData sheetId="4">
        <row r="1">
          <cell r="A1" t="str">
            <v>FISH STOCK</v>
          </cell>
        </row>
        <row r="2">
          <cell r="A2" t="str">
            <v>anchovy tins</v>
          </cell>
          <cell r="B2">
            <v>6</v>
          </cell>
          <cell r="C2" t="str">
            <v xml:space="preserve"> 50g tin</v>
          </cell>
          <cell r="D2">
            <v>1.69</v>
          </cell>
          <cell r="E2">
            <v>10.14</v>
          </cell>
        </row>
        <row r="3">
          <cell r="A3" t="str">
            <v xml:space="preserve">caviar sevruga </v>
          </cell>
          <cell r="B3">
            <v>3</v>
          </cell>
          <cell r="C3" t="str">
            <v xml:space="preserve"> 50g tin</v>
          </cell>
          <cell r="D3">
            <v>40</v>
          </cell>
          <cell r="E3">
            <v>120</v>
          </cell>
        </row>
        <row r="4">
          <cell r="A4" t="str">
            <v>clams</v>
          </cell>
          <cell r="B4">
            <v>5</v>
          </cell>
          <cell r="C4" t="str">
            <v xml:space="preserve">  #</v>
          </cell>
          <cell r="D4">
            <v>3.15</v>
          </cell>
          <cell r="E4">
            <v>15.75</v>
          </cell>
        </row>
        <row r="5">
          <cell r="A5" t="str">
            <v>crab meat</v>
          </cell>
          <cell r="B5" t="str">
            <v>____________</v>
          </cell>
          <cell r="C5" t="str">
            <v xml:space="preserve">  #</v>
          </cell>
          <cell r="D5">
            <v>15.95</v>
          </cell>
          <cell r="E5">
            <v>0</v>
          </cell>
        </row>
        <row r="6">
          <cell r="A6" t="str">
            <v>cuttlefish</v>
          </cell>
          <cell r="B6">
            <v>4</v>
          </cell>
          <cell r="C6" t="str">
            <v xml:space="preserve">  #</v>
          </cell>
          <cell r="D6">
            <v>6.95</v>
          </cell>
          <cell r="E6">
            <v>27.8</v>
          </cell>
        </row>
        <row r="7">
          <cell r="A7" t="str">
            <v>fish of the day</v>
          </cell>
          <cell r="B7">
            <v>4</v>
          </cell>
          <cell r="C7" t="str">
            <v xml:space="preserve">  #</v>
          </cell>
          <cell r="D7">
            <v>7.95</v>
          </cell>
          <cell r="E7">
            <v>31.8</v>
          </cell>
        </row>
        <row r="8">
          <cell r="A8" t="str">
            <v>indian candy</v>
          </cell>
          <cell r="B8">
            <v>0.5</v>
          </cell>
          <cell r="C8" t="str">
            <v xml:space="preserve"> kg</v>
          </cell>
          <cell r="D8">
            <v>35</v>
          </cell>
          <cell r="E8">
            <v>17.5</v>
          </cell>
        </row>
        <row r="9">
          <cell r="A9" t="str">
            <v>lobster, whole</v>
          </cell>
          <cell r="B9" t="str">
            <v>____________</v>
          </cell>
          <cell r="C9" t="str">
            <v xml:space="preserve"> #</v>
          </cell>
          <cell r="D9">
            <v>8.4499999999999993</v>
          </cell>
          <cell r="E9">
            <v>0</v>
          </cell>
        </row>
        <row r="10">
          <cell r="A10" t="str">
            <v>mussels</v>
          </cell>
          <cell r="B10" t="str">
            <v>____________</v>
          </cell>
          <cell r="C10" t="str">
            <v xml:space="preserve"> #</v>
          </cell>
          <cell r="D10">
            <v>2.2000000000000002</v>
          </cell>
          <cell r="E10">
            <v>0</v>
          </cell>
        </row>
        <row r="11">
          <cell r="A11" t="str">
            <v>oysters - dozen</v>
          </cell>
          <cell r="B11" t="str">
            <v>____________</v>
          </cell>
          <cell r="C11" t="str">
            <v xml:space="preserve"> dozen</v>
          </cell>
          <cell r="D11">
            <v>5.95</v>
          </cell>
          <cell r="E11">
            <v>0</v>
          </cell>
        </row>
        <row r="12">
          <cell r="A12" t="str">
            <v>oysters - quarts</v>
          </cell>
          <cell r="B12" t="str">
            <v>____________</v>
          </cell>
          <cell r="C12" t="str">
            <v xml:space="preserve"> quart</v>
          </cell>
          <cell r="D12">
            <v>9.5500000000000007</v>
          </cell>
          <cell r="E12">
            <v>0</v>
          </cell>
        </row>
        <row r="13">
          <cell r="A13" t="str">
            <v>prawns local</v>
          </cell>
          <cell r="B13">
            <v>8</v>
          </cell>
          <cell r="C13" t="str">
            <v xml:space="preserve">  #</v>
          </cell>
          <cell r="D13">
            <v>14.45</v>
          </cell>
          <cell r="E13">
            <v>115.6</v>
          </cell>
        </row>
        <row r="14">
          <cell r="A14" t="str">
            <v>prawns whole</v>
          </cell>
          <cell r="B14">
            <v>25</v>
          </cell>
          <cell r="C14" t="str">
            <v xml:space="preserve"> #</v>
          </cell>
          <cell r="D14">
            <v>1</v>
          </cell>
          <cell r="E14">
            <v>25</v>
          </cell>
        </row>
        <row r="15">
          <cell r="A15" t="str">
            <v>sablefish</v>
          </cell>
          <cell r="B15">
            <v>6</v>
          </cell>
          <cell r="C15" t="str">
            <v xml:space="preserve">  #</v>
          </cell>
          <cell r="D15">
            <v>6.65</v>
          </cell>
          <cell r="E15">
            <v>39.900000000000006</v>
          </cell>
        </row>
        <row r="16">
          <cell r="A16" t="str">
            <v>salmon cleaned</v>
          </cell>
          <cell r="B16">
            <v>4</v>
          </cell>
          <cell r="C16" t="str">
            <v xml:space="preserve">  #</v>
          </cell>
          <cell r="D16">
            <v>8</v>
          </cell>
          <cell r="E16">
            <v>32</v>
          </cell>
        </row>
        <row r="17">
          <cell r="A17" t="str">
            <v>salmon roe</v>
          </cell>
          <cell r="B17" t="str">
            <v>____________</v>
          </cell>
          <cell r="C17" t="str">
            <v xml:space="preserve"> package</v>
          </cell>
          <cell r="D17">
            <v>9.9499999999999993</v>
          </cell>
          <cell r="E17">
            <v>0</v>
          </cell>
        </row>
        <row r="18">
          <cell r="A18" t="str">
            <v>salmon smoked, sides</v>
          </cell>
          <cell r="B18">
            <v>3.5</v>
          </cell>
          <cell r="C18" t="str">
            <v xml:space="preserve"> kg</v>
          </cell>
          <cell r="D18">
            <v>35</v>
          </cell>
          <cell r="E18">
            <v>122.5</v>
          </cell>
        </row>
        <row r="19">
          <cell r="A19" t="str">
            <v>salmon smoked, trim</v>
          </cell>
          <cell r="B19">
            <v>0.3</v>
          </cell>
          <cell r="C19" t="str">
            <v xml:space="preserve"> kg</v>
          </cell>
          <cell r="D19">
            <v>15.45</v>
          </cell>
          <cell r="E19">
            <v>4.6349999999999998</v>
          </cell>
        </row>
        <row r="20">
          <cell r="A20" t="str">
            <v>salmon whole</v>
          </cell>
          <cell r="B20" t="str">
            <v>____________</v>
          </cell>
          <cell r="C20" t="str">
            <v xml:space="preserve">  #</v>
          </cell>
          <cell r="D20">
            <v>4.0999999999999996</v>
          </cell>
          <cell r="E20">
            <v>0</v>
          </cell>
        </row>
        <row r="21">
          <cell r="A21" t="str">
            <v>scallops 10/20</v>
          </cell>
          <cell r="B21">
            <v>25</v>
          </cell>
          <cell r="C21" t="str">
            <v xml:space="preserve">  #</v>
          </cell>
          <cell r="D21">
            <v>11.95</v>
          </cell>
          <cell r="E21">
            <v>298.75</v>
          </cell>
        </row>
        <row r="22">
          <cell r="A22" t="str">
            <v>scallops swimming</v>
          </cell>
          <cell r="B22">
            <v>7</v>
          </cell>
          <cell r="C22" t="str">
            <v xml:space="preserve">  #</v>
          </cell>
          <cell r="D22">
            <v>3.95</v>
          </cell>
          <cell r="E22">
            <v>27.650000000000002</v>
          </cell>
        </row>
        <row r="23">
          <cell r="A23" t="str">
            <v>shrimp, hand peeled</v>
          </cell>
          <cell r="B23" t="str">
            <v>____________</v>
          </cell>
          <cell r="C23" t="str">
            <v xml:space="preserve">  #</v>
          </cell>
          <cell r="D23">
            <v>9.3000000000000007</v>
          </cell>
          <cell r="E23">
            <v>0</v>
          </cell>
        </row>
        <row r="24">
          <cell r="A24" t="str">
            <v>smicklefish</v>
          </cell>
          <cell r="B24">
            <v>9</v>
          </cell>
          <cell r="C24" t="str">
            <v>jar</v>
          </cell>
          <cell r="D24">
            <v>4.5</v>
          </cell>
          <cell r="E24">
            <v>40.5</v>
          </cell>
        </row>
        <row r="25">
          <cell r="A25" t="str">
            <v>smoked black cod</v>
          </cell>
          <cell r="B25">
            <v>3.3</v>
          </cell>
          <cell r="C25" t="str">
            <v xml:space="preserve"> kg</v>
          </cell>
          <cell r="D25">
            <v>27.8</v>
          </cell>
          <cell r="E25">
            <v>91.74</v>
          </cell>
        </row>
        <row r="26">
          <cell r="A26" t="str">
            <v>snails in tins</v>
          </cell>
          <cell r="B26">
            <v>2</v>
          </cell>
          <cell r="C26" t="str">
            <v xml:space="preserve"> 8 doz</v>
          </cell>
          <cell r="D26">
            <v>15.85</v>
          </cell>
          <cell r="E26">
            <v>31.7</v>
          </cell>
        </row>
        <row r="27">
          <cell r="A27" t="str">
            <v>sole</v>
          </cell>
          <cell r="B27" t="str">
            <v>____________</v>
          </cell>
          <cell r="C27" t="str">
            <v xml:space="preserve"> #</v>
          </cell>
          <cell r="D27">
            <v>4.95</v>
          </cell>
          <cell r="E27">
            <v>0</v>
          </cell>
        </row>
        <row r="28">
          <cell r="A28" t="str">
            <v>squid</v>
          </cell>
          <cell r="B28" t="str">
            <v>____________</v>
          </cell>
          <cell r="C28" t="str">
            <v xml:space="preserve">  #</v>
          </cell>
          <cell r="D28">
            <v>1.38</v>
          </cell>
          <cell r="E28">
            <v>0</v>
          </cell>
        </row>
        <row r="29">
          <cell r="A29" t="str">
            <v>tobiko</v>
          </cell>
          <cell r="B29">
            <v>0.5</v>
          </cell>
          <cell r="C29" t="str">
            <v>each</v>
          </cell>
          <cell r="D29">
            <v>23.95</v>
          </cell>
          <cell r="E29">
            <v>11.975</v>
          </cell>
        </row>
        <row r="30">
          <cell r="A30" t="str">
            <v>tuna Ahi</v>
          </cell>
          <cell r="B30">
            <v>4</v>
          </cell>
          <cell r="C30" t="str">
            <v xml:space="preserve"> #</v>
          </cell>
          <cell r="D30">
            <v>9.9499999999999993</v>
          </cell>
          <cell r="E30">
            <v>39.799999999999997</v>
          </cell>
        </row>
        <row r="31">
          <cell r="A31" t="str">
            <v>tuna smoked</v>
          </cell>
          <cell r="B31" t="str">
            <v>____________</v>
          </cell>
          <cell r="C31" t="str">
            <v xml:space="preserve"> #</v>
          </cell>
          <cell r="D31">
            <v>14.5</v>
          </cell>
          <cell r="E31">
            <v>0</v>
          </cell>
        </row>
        <row r="32">
          <cell r="A32" t="str">
            <v>gravalax</v>
          </cell>
          <cell r="B32">
            <v>6</v>
          </cell>
          <cell r="C32" t="str">
            <v>#</v>
          </cell>
          <cell r="D32">
            <v>15</v>
          </cell>
          <cell r="E32">
            <v>90</v>
          </cell>
        </row>
        <row r="34">
          <cell r="B34" t="str">
            <v xml:space="preserve"> </v>
          </cell>
          <cell r="E34" t="str">
            <v xml:space="preserve"> </v>
          </cell>
        </row>
        <row r="35">
          <cell r="A35" t="str">
            <v>POULTRY / GAME STOCK</v>
          </cell>
          <cell r="B35" t="str">
            <v xml:space="preserve"> </v>
          </cell>
          <cell r="C35" t="str">
            <v xml:space="preserve"> </v>
          </cell>
          <cell r="D35" t="str">
            <v xml:space="preserve"> </v>
          </cell>
          <cell r="E35" t="str">
            <v xml:space="preserve"> </v>
          </cell>
        </row>
        <row r="36">
          <cell r="A36" t="str">
            <v>chicken breast</v>
          </cell>
          <cell r="B36">
            <v>7</v>
          </cell>
          <cell r="C36" t="str">
            <v xml:space="preserve"> kg</v>
          </cell>
          <cell r="D36">
            <v>17.490000000000002</v>
          </cell>
          <cell r="E36">
            <v>122.43</v>
          </cell>
        </row>
        <row r="37">
          <cell r="A37" t="str">
            <v>duck livers</v>
          </cell>
          <cell r="B37">
            <v>2</v>
          </cell>
          <cell r="C37" t="str">
            <v>#</v>
          </cell>
          <cell r="D37">
            <v>3.99</v>
          </cell>
          <cell r="E37">
            <v>7.98</v>
          </cell>
        </row>
        <row r="38">
          <cell r="A38" t="str">
            <v>duck breasts</v>
          </cell>
          <cell r="B38">
            <v>46</v>
          </cell>
          <cell r="C38" t="str">
            <v>lb</v>
          </cell>
          <cell r="D38">
            <v>6.95</v>
          </cell>
          <cell r="E38">
            <v>319.7</v>
          </cell>
        </row>
        <row r="39">
          <cell r="A39" t="str">
            <v>foie gras</v>
          </cell>
          <cell r="B39">
            <v>0.51500000000000001</v>
          </cell>
          <cell r="C39" t="str">
            <v xml:space="preserve"> kg</v>
          </cell>
          <cell r="D39">
            <v>109.13</v>
          </cell>
          <cell r="E39">
            <v>56.201949999999997</v>
          </cell>
        </row>
        <row r="40">
          <cell r="A40" t="str">
            <v>venison loin</v>
          </cell>
          <cell r="B40">
            <v>0.4</v>
          </cell>
          <cell r="C40" t="str">
            <v xml:space="preserve"> kg</v>
          </cell>
          <cell r="D40">
            <v>43.89</v>
          </cell>
          <cell r="E40">
            <v>17.556000000000001</v>
          </cell>
        </row>
        <row r="41">
          <cell r="A41" t="str">
            <v>rabbit, lions</v>
          </cell>
          <cell r="B41" t="str">
            <v>____________</v>
          </cell>
          <cell r="C41" t="str">
            <v xml:space="preserve"> kg</v>
          </cell>
          <cell r="D41">
            <v>41.690000000000005</v>
          </cell>
          <cell r="E41">
            <v>0</v>
          </cell>
        </row>
        <row r="42">
          <cell r="A42" t="str">
            <v>quail</v>
          </cell>
          <cell r="B42">
            <v>44</v>
          </cell>
          <cell r="C42" t="str">
            <v>each</v>
          </cell>
          <cell r="D42">
            <v>3.1</v>
          </cell>
          <cell r="E42">
            <v>136.4</v>
          </cell>
        </row>
        <row r="43">
          <cell r="A43" t="str">
            <v>pheasant breasts</v>
          </cell>
          <cell r="B43" t="str">
            <v>____________</v>
          </cell>
          <cell r="C43" t="str">
            <v xml:space="preserve"> each</v>
          </cell>
          <cell r="D43">
            <v>5.95</v>
          </cell>
          <cell r="E43">
            <v>0</v>
          </cell>
        </row>
        <row r="44">
          <cell r="A44" t="str">
            <v>ostrich fan</v>
          </cell>
          <cell r="B44" t="str">
            <v>____________</v>
          </cell>
          <cell r="C44" t="str">
            <v>#</v>
          </cell>
          <cell r="D44">
            <v>19.95</v>
          </cell>
          <cell r="E44">
            <v>0</v>
          </cell>
        </row>
        <row r="45">
          <cell r="B45" t="str">
            <v xml:space="preserve"> </v>
          </cell>
          <cell r="E45" t="str">
            <v xml:space="preserve"> </v>
          </cell>
        </row>
        <row r="46">
          <cell r="A46" t="str">
            <v>DAIRY STOCK</v>
          </cell>
          <cell r="B46" t="str">
            <v xml:space="preserve"> </v>
          </cell>
          <cell r="E46" t="str">
            <v xml:space="preserve"> </v>
          </cell>
        </row>
        <row r="47">
          <cell r="A47" t="str">
            <v>butter unsalted</v>
          </cell>
          <cell r="B47">
            <v>60</v>
          </cell>
          <cell r="C47" t="str">
            <v xml:space="preserve"> #</v>
          </cell>
          <cell r="D47">
            <v>2.79</v>
          </cell>
          <cell r="E47">
            <v>167.4</v>
          </cell>
        </row>
        <row r="48">
          <cell r="A48" t="str">
            <v>buttermilk</v>
          </cell>
          <cell r="B48" t="str">
            <v>____________</v>
          </cell>
          <cell r="C48" t="str">
            <v xml:space="preserve">  1L</v>
          </cell>
          <cell r="D48">
            <v>1.33</v>
          </cell>
          <cell r="E48">
            <v>0</v>
          </cell>
        </row>
        <row r="49">
          <cell r="A49" t="str">
            <v>cottage cheese</v>
          </cell>
          <cell r="B49" t="str">
            <v>____________</v>
          </cell>
          <cell r="C49" t="str">
            <v xml:space="preserve"> 2kg</v>
          </cell>
          <cell r="D49">
            <v>0</v>
          </cell>
          <cell r="E49">
            <v>0</v>
          </cell>
        </row>
        <row r="50">
          <cell r="A50" t="str">
            <v>cream cheese</v>
          </cell>
          <cell r="B50">
            <v>1.25</v>
          </cell>
          <cell r="C50" t="str">
            <v xml:space="preserve"> 1.5kg</v>
          </cell>
          <cell r="D50">
            <v>12.45</v>
          </cell>
          <cell r="E50">
            <v>15.5625</v>
          </cell>
        </row>
        <row r="51">
          <cell r="A51" t="str">
            <v>creamo</v>
          </cell>
          <cell r="B51">
            <v>1</v>
          </cell>
          <cell r="C51" t="str">
            <v xml:space="preserve">  1L</v>
          </cell>
          <cell r="D51">
            <v>1.92</v>
          </cell>
          <cell r="E51">
            <v>1.92</v>
          </cell>
        </row>
        <row r="52">
          <cell r="A52" t="str">
            <v>egg nog</v>
          </cell>
          <cell r="B52" t="str">
            <v>____________</v>
          </cell>
          <cell r="C52" t="str">
            <v xml:space="preserve">  1L</v>
          </cell>
          <cell r="D52">
            <v>1.9</v>
          </cell>
          <cell r="E52">
            <v>0</v>
          </cell>
        </row>
        <row r="53">
          <cell r="A53" t="str">
            <v>milk 1%</v>
          </cell>
          <cell r="B53">
            <v>1</v>
          </cell>
          <cell r="C53" t="str">
            <v xml:space="preserve">  1L</v>
          </cell>
          <cell r="D53">
            <v>1.18</v>
          </cell>
          <cell r="E53">
            <v>1.18</v>
          </cell>
        </row>
        <row r="54">
          <cell r="A54" t="str">
            <v>milk homogonized</v>
          </cell>
          <cell r="B54">
            <v>7</v>
          </cell>
          <cell r="C54" t="str">
            <v xml:space="preserve">  1L</v>
          </cell>
          <cell r="D54">
            <v>1.18</v>
          </cell>
          <cell r="E54">
            <v>8.26</v>
          </cell>
        </row>
        <row r="55">
          <cell r="A55" t="str">
            <v>skim milk</v>
          </cell>
          <cell r="B55">
            <v>1</v>
          </cell>
          <cell r="C55" t="str">
            <v xml:space="preserve">  1L</v>
          </cell>
          <cell r="D55">
            <v>1.18</v>
          </cell>
          <cell r="E55">
            <v>1.18</v>
          </cell>
        </row>
        <row r="56">
          <cell r="A56" t="str">
            <v>sour cream</v>
          </cell>
          <cell r="B56">
            <v>1</v>
          </cell>
          <cell r="C56" t="str">
            <v xml:space="preserve"> 250g</v>
          </cell>
          <cell r="D56">
            <v>1.1000000000000001</v>
          </cell>
          <cell r="E56">
            <v>1.1000000000000001</v>
          </cell>
        </row>
        <row r="57">
          <cell r="A57" t="str">
            <v>whip cream</v>
          </cell>
          <cell r="B57">
            <v>8</v>
          </cell>
          <cell r="C57" t="str">
            <v xml:space="preserve">  1L</v>
          </cell>
          <cell r="D57">
            <v>3.2</v>
          </cell>
          <cell r="E57">
            <v>25.6</v>
          </cell>
        </row>
        <row r="58">
          <cell r="A58" t="str">
            <v>whip cream 36%</v>
          </cell>
          <cell r="B58">
            <v>10</v>
          </cell>
          <cell r="C58" t="str">
            <v xml:space="preserve">  1L</v>
          </cell>
          <cell r="D58">
            <v>3.5</v>
          </cell>
          <cell r="E58">
            <v>35</v>
          </cell>
        </row>
        <row r="59">
          <cell r="A59" t="str">
            <v>yogurt</v>
          </cell>
          <cell r="B59">
            <v>3</v>
          </cell>
          <cell r="C59" t="str">
            <v xml:space="preserve"> 500g</v>
          </cell>
          <cell r="D59">
            <v>1.5</v>
          </cell>
          <cell r="E59">
            <v>4.5</v>
          </cell>
        </row>
        <row r="60">
          <cell r="A60" t="str">
            <v>__________________________</v>
          </cell>
          <cell r="B60" t="str">
            <v>____________</v>
          </cell>
          <cell r="C60" t="str">
            <v>_______</v>
          </cell>
          <cell r="D60">
            <v>0</v>
          </cell>
          <cell r="E60">
            <v>0</v>
          </cell>
        </row>
        <row r="62">
          <cell r="A62" t="str">
            <v>CHEESE STOCK</v>
          </cell>
          <cell r="B62" t="str">
            <v xml:space="preserve"> </v>
          </cell>
          <cell r="D62" t="str">
            <v xml:space="preserve"> </v>
          </cell>
          <cell r="E62" t="str">
            <v xml:space="preserve"> </v>
          </cell>
        </row>
        <row r="63">
          <cell r="A63" t="str">
            <v>asiago</v>
          </cell>
          <cell r="B63">
            <v>1.5</v>
          </cell>
          <cell r="C63" t="str">
            <v xml:space="preserve"> kg</v>
          </cell>
          <cell r="D63">
            <v>16</v>
          </cell>
          <cell r="E63">
            <v>24</v>
          </cell>
        </row>
        <row r="64">
          <cell r="A64" t="str">
            <v>brie</v>
          </cell>
          <cell r="C64" t="str">
            <v xml:space="preserve"> kg</v>
          </cell>
          <cell r="D64">
            <v>15.95</v>
          </cell>
          <cell r="E64">
            <v>0</v>
          </cell>
        </row>
        <row r="65">
          <cell r="A65" t="str">
            <v>bocconcinni</v>
          </cell>
          <cell r="B65" t="str">
            <v>____________</v>
          </cell>
          <cell r="C65" t="str">
            <v xml:space="preserve"> kg</v>
          </cell>
          <cell r="D65">
            <v>11.5</v>
          </cell>
          <cell r="E65">
            <v>0</v>
          </cell>
        </row>
        <row r="66">
          <cell r="A66" t="str">
            <v>cambonzola</v>
          </cell>
          <cell r="B66" t="str">
            <v>____________</v>
          </cell>
          <cell r="C66" t="str">
            <v xml:space="preserve"> kg</v>
          </cell>
          <cell r="D66">
            <v>30</v>
          </cell>
          <cell r="E66">
            <v>0</v>
          </cell>
        </row>
        <row r="67">
          <cell r="A67" t="str">
            <v>goat cheese</v>
          </cell>
          <cell r="B67">
            <v>3</v>
          </cell>
          <cell r="C67" t="str">
            <v xml:space="preserve"> log</v>
          </cell>
          <cell r="D67">
            <v>19.95</v>
          </cell>
          <cell r="E67">
            <v>59.849999999999994</v>
          </cell>
        </row>
        <row r="68">
          <cell r="A68" t="str">
            <v>mascarpone</v>
          </cell>
          <cell r="B68">
            <v>2</v>
          </cell>
          <cell r="C68" t="str">
            <v xml:space="preserve"> tub</v>
          </cell>
          <cell r="D68">
            <v>8</v>
          </cell>
          <cell r="E68">
            <v>16</v>
          </cell>
        </row>
        <row r="69">
          <cell r="A69" t="str">
            <v>parmesan block/ground</v>
          </cell>
          <cell r="B69">
            <v>6</v>
          </cell>
          <cell r="C69" t="str">
            <v xml:space="preserve"> kg</v>
          </cell>
          <cell r="D69">
            <v>17.149999999999999</v>
          </cell>
          <cell r="E69">
            <v>102.89999999999999</v>
          </cell>
        </row>
        <row r="70">
          <cell r="A70" t="str">
            <v>pecorino</v>
          </cell>
          <cell r="B70" t="str">
            <v>____________</v>
          </cell>
          <cell r="C70" t="str">
            <v xml:space="preserve"> kg</v>
          </cell>
          <cell r="D70">
            <v>16.899999999999999</v>
          </cell>
          <cell r="E70">
            <v>0</v>
          </cell>
        </row>
        <row r="71">
          <cell r="A71" t="str">
            <v>roquefort</v>
          </cell>
          <cell r="B71">
            <v>1.4</v>
          </cell>
          <cell r="C71" t="str">
            <v xml:space="preserve"> kg</v>
          </cell>
          <cell r="D71">
            <v>34</v>
          </cell>
          <cell r="E71">
            <v>47.599999999999994</v>
          </cell>
        </row>
        <row r="72">
          <cell r="A72" t="str">
            <v>stilton</v>
          </cell>
          <cell r="B72" t="str">
            <v>____________</v>
          </cell>
          <cell r="C72" t="str">
            <v xml:space="preserve"> kg</v>
          </cell>
          <cell r="D72">
            <v>23.95</v>
          </cell>
          <cell r="E72">
            <v>0</v>
          </cell>
        </row>
        <row r="73">
          <cell r="A73" t="str">
            <v>unpasturized cheese</v>
          </cell>
          <cell r="B73">
            <v>1.2</v>
          </cell>
          <cell r="C73" t="str">
            <v xml:space="preserve"> kg</v>
          </cell>
          <cell r="D73">
            <v>38</v>
          </cell>
          <cell r="E73">
            <v>45.6</v>
          </cell>
        </row>
        <row r="74">
          <cell r="A74" t="str">
            <v>__________________________</v>
          </cell>
          <cell r="B74" t="str">
            <v>____________</v>
          </cell>
          <cell r="C74" t="str">
            <v>_______</v>
          </cell>
          <cell r="D74">
            <v>0</v>
          </cell>
          <cell r="E74">
            <v>0</v>
          </cell>
        </row>
        <row r="75">
          <cell r="A75" t="str">
            <v>__________________________</v>
          </cell>
          <cell r="B75" t="str">
            <v>____________</v>
          </cell>
          <cell r="C75" t="str">
            <v>_______</v>
          </cell>
          <cell r="D75">
            <v>0</v>
          </cell>
          <cell r="E75">
            <v>0</v>
          </cell>
        </row>
        <row r="77">
          <cell r="A77" t="str">
            <v>LAMB</v>
          </cell>
          <cell r="B77" t="str">
            <v xml:space="preserve"> </v>
          </cell>
          <cell r="C77" t="str">
            <v xml:space="preserve"> </v>
          </cell>
          <cell r="D77" t="str">
            <v xml:space="preserve"> </v>
          </cell>
          <cell r="E77" t="str">
            <v xml:space="preserve"> </v>
          </cell>
        </row>
        <row r="78">
          <cell r="A78" t="str">
            <v>racks</v>
          </cell>
          <cell r="B78" t="str">
            <v>____________</v>
          </cell>
          <cell r="C78" t="str">
            <v xml:space="preserve"> kg</v>
          </cell>
          <cell r="D78">
            <v>17.16</v>
          </cell>
          <cell r="E78">
            <v>0</v>
          </cell>
        </row>
        <row r="79">
          <cell r="A79" t="str">
            <v>sirloin</v>
          </cell>
          <cell r="B79">
            <v>18</v>
          </cell>
          <cell r="C79" t="str">
            <v xml:space="preserve"> kg</v>
          </cell>
          <cell r="D79">
            <v>17.490000000000002</v>
          </cell>
          <cell r="E79">
            <v>314.82000000000005</v>
          </cell>
        </row>
        <row r="80">
          <cell r="A80" t="str">
            <v>sausages, chorizo</v>
          </cell>
          <cell r="B80">
            <v>0.7</v>
          </cell>
          <cell r="C80" t="str">
            <v>kg</v>
          </cell>
          <cell r="D80">
            <v>10.95</v>
          </cell>
          <cell r="E80">
            <v>7.6649999999999991</v>
          </cell>
        </row>
        <row r="81">
          <cell r="A81" t="str">
            <v>__________________________</v>
          </cell>
          <cell r="B81" t="str">
            <v>____________</v>
          </cell>
          <cell r="C81" t="str">
            <v>_______</v>
          </cell>
          <cell r="D81">
            <v>0</v>
          </cell>
          <cell r="E81">
            <v>0</v>
          </cell>
        </row>
        <row r="83">
          <cell r="A83" t="str">
            <v>PORK</v>
          </cell>
          <cell r="B83" t="str">
            <v xml:space="preserve"> </v>
          </cell>
          <cell r="C83" t="str">
            <v xml:space="preserve"> </v>
          </cell>
          <cell r="D83" t="str">
            <v xml:space="preserve"> </v>
          </cell>
          <cell r="E83" t="str">
            <v xml:space="preserve"> </v>
          </cell>
        </row>
        <row r="84">
          <cell r="A84" t="str">
            <v>bacon</v>
          </cell>
          <cell r="B84">
            <v>1.7</v>
          </cell>
          <cell r="C84" t="str">
            <v xml:space="preserve"> kg</v>
          </cell>
          <cell r="D84">
            <v>6.2700000000000005</v>
          </cell>
          <cell r="E84">
            <v>10.659000000000001</v>
          </cell>
        </row>
        <row r="85">
          <cell r="A85" t="str">
            <v>caul fat</v>
          </cell>
          <cell r="B85" t="str">
            <v>____________</v>
          </cell>
          <cell r="C85" t="str">
            <v xml:space="preserve"> kg</v>
          </cell>
          <cell r="D85">
            <v>1.2100000000000002</v>
          </cell>
          <cell r="E85">
            <v>0</v>
          </cell>
        </row>
        <row r="86">
          <cell r="A86" t="str">
            <v>jowl fat</v>
          </cell>
          <cell r="B86">
            <v>4</v>
          </cell>
          <cell r="C86" t="str">
            <v xml:space="preserve"> kg</v>
          </cell>
          <cell r="D86">
            <v>2.75</v>
          </cell>
          <cell r="E86">
            <v>11</v>
          </cell>
        </row>
        <row r="87">
          <cell r="A87" t="str">
            <v>pancetta hot</v>
          </cell>
          <cell r="B87" t="str">
            <v>____________</v>
          </cell>
          <cell r="C87" t="str">
            <v xml:space="preserve"> kg</v>
          </cell>
          <cell r="D87">
            <v>12.95</v>
          </cell>
          <cell r="E87">
            <v>0</v>
          </cell>
        </row>
        <row r="88">
          <cell r="A88" t="str">
            <v>prosciutto</v>
          </cell>
          <cell r="B88">
            <v>3.5</v>
          </cell>
          <cell r="C88" t="str">
            <v xml:space="preserve"> kg</v>
          </cell>
          <cell r="D88">
            <v>16.190000000000001</v>
          </cell>
          <cell r="E88">
            <v>56.665000000000006</v>
          </cell>
        </row>
        <row r="89">
          <cell r="A89" t="str">
            <v>racks</v>
          </cell>
          <cell r="B89" t="str">
            <v>____________</v>
          </cell>
          <cell r="C89" t="str">
            <v xml:space="preserve"> kg</v>
          </cell>
          <cell r="D89">
            <v>10.5</v>
          </cell>
          <cell r="E89">
            <v>0</v>
          </cell>
        </row>
        <row r="90">
          <cell r="A90" t="str">
            <v>suet</v>
          </cell>
          <cell r="B90" t="str">
            <v>____________</v>
          </cell>
          <cell r="C90" t="str">
            <v xml:space="preserve"> kg</v>
          </cell>
          <cell r="D90" t="str">
            <v>.</v>
          </cell>
          <cell r="E90">
            <v>0</v>
          </cell>
        </row>
        <row r="91">
          <cell r="A91" t="str">
            <v>__________________________</v>
          </cell>
          <cell r="B91" t="str">
            <v>____________</v>
          </cell>
          <cell r="C91" t="str">
            <v>_______</v>
          </cell>
          <cell r="D91">
            <v>0</v>
          </cell>
          <cell r="E91">
            <v>0</v>
          </cell>
        </row>
        <row r="93">
          <cell r="A93" t="str">
            <v>BEEF/VEAL</v>
          </cell>
          <cell r="B93" t="str">
            <v xml:space="preserve"> </v>
          </cell>
          <cell r="C93" t="str">
            <v xml:space="preserve"> </v>
          </cell>
          <cell r="D93" t="str">
            <v xml:space="preserve"> </v>
          </cell>
          <cell r="E93" t="str">
            <v xml:space="preserve"> </v>
          </cell>
        </row>
        <row r="94">
          <cell r="A94" t="str">
            <v>bresola</v>
          </cell>
          <cell r="B94" t="str">
            <v>____________</v>
          </cell>
          <cell r="C94" t="str">
            <v xml:space="preserve"> #</v>
          </cell>
          <cell r="D94">
            <v>15.53</v>
          </cell>
          <cell r="E94">
            <v>0</v>
          </cell>
        </row>
        <row r="95">
          <cell r="A95" t="str">
            <v>bones</v>
          </cell>
          <cell r="B95" t="str">
            <v>____________</v>
          </cell>
          <cell r="C95" t="str">
            <v xml:space="preserve"> kg</v>
          </cell>
          <cell r="D95">
            <v>1.8</v>
          </cell>
          <cell r="E95">
            <v>0</v>
          </cell>
        </row>
        <row r="96">
          <cell r="A96" t="str">
            <v>flank steak</v>
          </cell>
          <cell r="B96">
            <v>6.5</v>
          </cell>
          <cell r="C96" t="str">
            <v xml:space="preserve"> kg</v>
          </cell>
          <cell r="D96">
            <v>11.198</v>
          </cell>
          <cell r="E96">
            <v>72.787000000000006</v>
          </cell>
        </row>
        <row r="97">
          <cell r="A97" t="str">
            <v>kidneys</v>
          </cell>
          <cell r="B97">
            <v>0.2</v>
          </cell>
          <cell r="C97" t="str">
            <v xml:space="preserve"> kg</v>
          </cell>
          <cell r="D97">
            <v>7.8980000000000006</v>
          </cell>
          <cell r="E97">
            <v>1.5796000000000001</v>
          </cell>
        </row>
        <row r="98">
          <cell r="A98" t="str">
            <v>rib eye</v>
          </cell>
          <cell r="B98" t="str">
            <v>____________</v>
          </cell>
          <cell r="C98" t="str">
            <v xml:space="preserve"> kg</v>
          </cell>
          <cell r="D98">
            <v>18.150000000000002</v>
          </cell>
          <cell r="E98">
            <v>0</v>
          </cell>
        </row>
        <row r="99">
          <cell r="A99" t="str">
            <v>striploin</v>
          </cell>
          <cell r="B99" t="str">
            <v>____________</v>
          </cell>
          <cell r="C99" t="str">
            <v xml:space="preserve"> kg</v>
          </cell>
          <cell r="D99">
            <v>10.758000000000001</v>
          </cell>
          <cell r="E99">
            <v>0</v>
          </cell>
        </row>
        <row r="100">
          <cell r="A100" t="str">
            <v>sweetbreads</v>
          </cell>
          <cell r="B100">
            <v>0.5</v>
          </cell>
          <cell r="C100" t="str">
            <v xml:space="preserve"> kg</v>
          </cell>
          <cell r="D100">
            <v>30</v>
          </cell>
          <cell r="E100">
            <v>15</v>
          </cell>
        </row>
        <row r="101">
          <cell r="A101" t="str">
            <v>tenderloin</v>
          </cell>
          <cell r="B101">
            <v>4.5999999999999996</v>
          </cell>
          <cell r="C101" t="str">
            <v xml:space="preserve"> kg</v>
          </cell>
          <cell r="D101">
            <v>20.79</v>
          </cell>
          <cell r="E101">
            <v>95.633999999999986</v>
          </cell>
        </row>
        <row r="102">
          <cell r="A102" t="str">
            <v>__________________________</v>
          </cell>
          <cell r="B102" t="str">
            <v>____________</v>
          </cell>
          <cell r="C102" t="str">
            <v>_______</v>
          </cell>
          <cell r="E102">
            <v>0</v>
          </cell>
        </row>
        <row r="104">
          <cell r="A104" t="str">
            <v>STOCKS</v>
          </cell>
          <cell r="B104" t="str">
            <v xml:space="preserve"> </v>
          </cell>
          <cell r="C104" t="str">
            <v xml:space="preserve"> </v>
          </cell>
          <cell r="D104" t="str">
            <v xml:space="preserve"> </v>
          </cell>
          <cell r="E104" t="str">
            <v xml:space="preserve"> </v>
          </cell>
        </row>
        <row r="105">
          <cell r="A105" t="str">
            <v>chicken stock</v>
          </cell>
          <cell r="B105">
            <v>30</v>
          </cell>
          <cell r="C105" t="str">
            <v xml:space="preserve">  1L</v>
          </cell>
          <cell r="D105">
            <v>0.62</v>
          </cell>
          <cell r="E105">
            <v>18.600000000000001</v>
          </cell>
        </row>
        <row r="106">
          <cell r="A106" t="str">
            <v>court boullion</v>
          </cell>
          <cell r="B106" t="str">
            <v>____________</v>
          </cell>
          <cell r="C106" t="str">
            <v xml:space="preserve">  1L</v>
          </cell>
          <cell r="D106">
            <v>3</v>
          </cell>
          <cell r="E106">
            <v>0</v>
          </cell>
        </row>
        <row r="107">
          <cell r="A107" t="str">
            <v>lobster stock</v>
          </cell>
          <cell r="B107">
            <v>12</v>
          </cell>
          <cell r="C107" t="str">
            <v xml:space="preserve">  1L</v>
          </cell>
          <cell r="D107">
            <v>6.1</v>
          </cell>
          <cell r="E107">
            <v>73.199999999999989</v>
          </cell>
        </row>
        <row r="108">
          <cell r="A108" t="str">
            <v>veal demi</v>
          </cell>
          <cell r="B108">
            <v>12</v>
          </cell>
          <cell r="C108" t="str">
            <v xml:space="preserve">  1L</v>
          </cell>
          <cell r="D108">
            <v>7.8</v>
          </cell>
          <cell r="E108">
            <v>93.6</v>
          </cell>
        </row>
        <row r="109">
          <cell r="A109" t="str">
            <v>poussin demi</v>
          </cell>
          <cell r="B109" t="str">
            <v>____________</v>
          </cell>
          <cell r="C109" t="str">
            <v xml:space="preserve">  1L</v>
          </cell>
          <cell r="D109">
            <v>5.75</v>
          </cell>
          <cell r="E109">
            <v>0</v>
          </cell>
        </row>
        <row r="110">
          <cell r="A110" t="str">
            <v>__________________________</v>
          </cell>
          <cell r="B110" t="str">
            <v>____________</v>
          </cell>
          <cell r="C110" t="str">
            <v>_______</v>
          </cell>
          <cell r="D110">
            <v>0</v>
          </cell>
          <cell r="E110">
            <v>0</v>
          </cell>
        </row>
        <row r="112">
          <cell r="A112" t="str">
            <v>SALAD DRESSINGS</v>
          </cell>
          <cell r="B112" t="str">
            <v xml:space="preserve"> </v>
          </cell>
          <cell r="C112" t="str">
            <v xml:space="preserve"> </v>
          </cell>
          <cell r="D112" t="str">
            <v xml:space="preserve"> </v>
          </cell>
          <cell r="E112" t="str">
            <v xml:space="preserve"> </v>
          </cell>
        </row>
        <row r="113">
          <cell r="A113" t="str">
            <v>dill oil</v>
          </cell>
          <cell r="B113">
            <v>0.5</v>
          </cell>
          <cell r="C113" t="str">
            <v xml:space="preserve">  1L</v>
          </cell>
          <cell r="D113">
            <v>12</v>
          </cell>
          <cell r="E113">
            <v>6</v>
          </cell>
        </row>
        <row r="114">
          <cell r="A114" t="str">
            <v>dressings</v>
          </cell>
          <cell r="B114">
            <v>3</v>
          </cell>
          <cell r="C114" t="str">
            <v xml:space="preserve">  1L</v>
          </cell>
          <cell r="D114">
            <v>2.2400000000000002</v>
          </cell>
          <cell r="E114">
            <v>6.7200000000000006</v>
          </cell>
        </row>
        <row r="115">
          <cell r="A115" t="str">
            <v>duxelle</v>
          </cell>
          <cell r="B115" t="str">
            <v>____________</v>
          </cell>
          <cell r="C115" t="str">
            <v xml:space="preserve"> tub</v>
          </cell>
          <cell r="D115">
            <v>10.75</v>
          </cell>
          <cell r="E115">
            <v>0</v>
          </cell>
        </row>
        <row r="116">
          <cell r="A116" t="str">
            <v>mayonnaise</v>
          </cell>
          <cell r="B116">
            <v>0.5</v>
          </cell>
          <cell r="C116" t="str">
            <v xml:space="preserve">  1L</v>
          </cell>
          <cell r="D116">
            <v>3.5</v>
          </cell>
          <cell r="E116">
            <v>1.75</v>
          </cell>
        </row>
        <row r="117">
          <cell r="A117" t="str">
            <v>pesto</v>
          </cell>
          <cell r="B117">
            <v>2</v>
          </cell>
          <cell r="C117" t="str">
            <v xml:space="preserve"> tub</v>
          </cell>
          <cell r="D117">
            <v>8.7899999999999991</v>
          </cell>
          <cell r="E117">
            <v>17.579999999999998</v>
          </cell>
        </row>
        <row r="118">
          <cell r="A118" t="str">
            <v>soup</v>
          </cell>
          <cell r="B118">
            <v>20</v>
          </cell>
          <cell r="C118" t="str">
            <v xml:space="preserve">  1L</v>
          </cell>
          <cell r="D118">
            <v>4.25</v>
          </cell>
          <cell r="E118">
            <v>85</v>
          </cell>
        </row>
        <row r="119">
          <cell r="A119" t="str">
            <v>Tobasco sorbet</v>
          </cell>
          <cell r="B119" t="str">
            <v>____________</v>
          </cell>
          <cell r="C119" t="str">
            <v xml:space="preserve">  1L</v>
          </cell>
          <cell r="D119">
            <v>6.5</v>
          </cell>
          <cell r="E119">
            <v>0</v>
          </cell>
        </row>
        <row r="120">
          <cell r="A120" t="str">
            <v>tomato sauce</v>
          </cell>
          <cell r="B120">
            <v>5</v>
          </cell>
          <cell r="C120" t="str">
            <v xml:space="preserve">  1L</v>
          </cell>
          <cell r="D120">
            <v>3.25</v>
          </cell>
          <cell r="E120">
            <v>16.25</v>
          </cell>
        </row>
        <row r="121">
          <cell r="A121" t="str">
            <v>vinaigrettes</v>
          </cell>
          <cell r="B121">
            <v>2</v>
          </cell>
          <cell r="C121" t="str">
            <v xml:space="preserve">  1L</v>
          </cell>
          <cell r="D121">
            <v>4.13</v>
          </cell>
          <cell r="E121">
            <v>8.26</v>
          </cell>
        </row>
        <row r="122">
          <cell r="A122" t="str">
            <v>__________________________</v>
          </cell>
          <cell r="B122" t="str">
            <v>____________</v>
          </cell>
          <cell r="C122" t="str">
            <v>_______</v>
          </cell>
          <cell r="D122">
            <v>0</v>
          </cell>
          <cell r="E122">
            <v>0</v>
          </cell>
        </row>
        <row r="123">
          <cell r="A123" t="str">
            <v>DESSERT STOCK</v>
          </cell>
          <cell r="B123" t="str">
            <v xml:space="preserve"> </v>
          </cell>
          <cell r="C123" t="str">
            <v xml:space="preserve"> </v>
          </cell>
          <cell r="D123" t="str">
            <v xml:space="preserve"> </v>
          </cell>
          <cell r="E123" t="str">
            <v xml:space="preserve"> </v>
          </cell>
        </row>
        <row r="124">
          <cell r="A124" t="str">
            <v>broiche</v>
          </cell>
          <cell r="B124" t="str">
            <v>____________</v>
          </cell>
          <cell r="C124" t="str">
            <v xml:space="preserve"> loaf</v>
          </cell>
          <cell r="D124">
            <v>4.18</v>
          </cell>
          <cell r="E124">
            <v>0</v>
          </cell>
        </row>
        <row r="125">
          <cell r="A125" t="str">
            <v>brulees</v>
          </cell>
          <cell r="B125">
            <v>3</v>
          </cell>
          <cell r="C125" t="str">
            <v xml:space="preserve"> each</v>
          </cell>
          <cell r="D125">
            <v>1.5</v>
          </cell>
          <cell r="E125">
            <v>4.5</v>
          </cell>
        </row>
        <row r="126">
          <cell r="A126" t="str">
            <v>brownie pie</v>
          </cell>
          <cell r="B126" t="str">
            <v>____________</v>
          </cell>
          <cell r="C126" t="str">
            <v xml:space="preserve"> each</v>
          </cell>
          <cell r="D126">
            <v>14</v>
          </cell>
          <cell r="E126">
            <v>0</v>
          </cell>
        </row>
        <row r="127">
          <cell r="A127" t="str">
            <v>carmel sauce</v>
          </cell>
          <cell r="B127">
            <v>1</v>
          </cell>
          <cell r="C127" t="str">
            <v xml:space="preserve"> tub</v>
          </cell>
          <cell r="D127">
            <v>7.34</v>
          </cell>
          <cell r="E127">
            <v>7.34</v>
          </cell>
        </row>
        <row r="128">
          <cell r="A128" t="str">
            <v>concorde tort</v>
          </cell>
          <cell r="B128" t="str">
            <v>____________</v>
          </cell>
          <cell r="C128" t="str">
            <v xml:space="preserve"> each</v>
          </cell>
          <cell r="D128">
            <v>4.5</v>
          </cell>
          <cell r="E128">
            <v>0</v>
          </cell>
        </row>
        <row r="129">
          <cell r="A129" t="str">
            <v xml:space="preserve">creme anglaise </v>
          </cell>
          <cell r="B129">
            <v>1</v>
          </cell>
          <cell r="C129" t="str">
            <v xml:space="preserve">  1L</v>
          </cell>
          <cell r="D129">
            <v>3.8</v>
          </cell>
          <cell r="E129">
            <v>3.8</v>
          </cell>
        </row>
        <row r="130">
          <cell r="A130" t="str">
            <v>daquoise</v>
          </cell>
          <cell r="B130" t="str">
            <v>____________</v>
          </cell>
          <cell r="C130" t="str">
            <v xml:space="preserve"> each</v>
          </cell>
          <cell r="D130">
            <v>17</v>
          </cell>
          <cell r="E130">
            <v>0</v>
          </cell>
        </row>
        <row r="131">
          <cell r="A131" t="str">
            <v>death</v>
          </cell>
          <cell r="B131">
            <v>7</v>
          </cell>
          <cell r="C131" t="str">
            <v xml:space="preserve"> kg</v>
          </cell>
          <cell r="D131">
            <v>8.6</v>
          </cell>
          <cell r="E131">
            <v>60.199999999999996</v>
          </cell>
        </row>
        <row r="132">
          <cell r="A132" t="str">
            <v>death sauce</v>
          </cell>
          <cell r="B132">
            <v>3</v>
          </cell>
          <cell r="C132" t="str">
            <v xml:space="preserve">  1L</v>
          </cell>
          <cell r="D132">
            <v>12.5</v>
          </cell>
          <cell r="E132">
            <v>37.5</v>
          </cell>
        </row>
        <row r="133">
          <cell r="A133" t="str">
            <v>edible flowers</v>
          </cell>
          <cell r="B133" t="str">
            <v>____________</v>
          </cell>
          <cell r="C133" t="str">
            <v xml:space="preserve"> box</v>
          </cell>
          <cell r="D133">
            <v>15</v>
          </cell>
          <cell r="E133">
            <v>0</v>
          </cell>
        </row>
        <row r="134">
          <cell r="A134" t="str">
            <v>ginger cake</v>
          </cell>
          <cell r="B134">
            <v>0.5</v>
          </cell>
          <cell r="C134" t="str">
            <v xml:space="preserve"> each</v>
          </cell>
          <cell r="D134">
            <v>12</v>
          </cell>
          <cell r="E134">
            <v>6</v>
          </cell>
        </row>
        <row r="135">
          <cell r="A135" t="str">
            <v>fruit coulis</v>
          </cell>
          <cell r="B135" t="str">
            <v>____________</v>
          </cell>
          <cell r="C135" t="str">
            <v xml:space="preserve">  1L</v>
          </cell>
          <cell r="D135">
            <v>6</v>
          </cell>
          <cell r="E135">
            <v>0</v>
          </cell>
        </row>
        <row r="136">
          <cell r="A136" t="str">
            <v>ice creams</v>
          </cell>
          <cell r="B136">
            <v>8</v>
          </cell>
          <cell r="C136" t="str">
            <v xml:space="preserve">  1L</v>
          </cell>
          <cell r="D136">
            <v>7.25</v>
          </cell>
          <cell r="E136">
            <v>58</v>
          </cell>
        </row>
        <row r="137">
          <cell r="A137" t="str">
            <v>linzer torte</v>
          </cell>
          <cell r="B137" t="str">
            <v>____________</v>
          </cell>
          <cell r="C137" t="str">
            <v xml:space="preserve"> each</v>
          </cell>
          <cell r="D137">
            <v>14</v>
          </cell>
          <cell r="E137">
            <v>0</v>
          </cell>
        </row>
        <row r="138">
          <cell r="A138" t="str">
            <v>nut tart</v>
          </cell>
          <cell r="B138">
            <v>0.5</v>
          </cell>
          <cell r="C138" t="str">
            <v xml:space="preserve"> each</v>
          </cell>
          <cell r="D138">
            <v>14.5</v>
          </cell>
          <cell r="E138">
            <v>7.25</v>
          </cell>
        </row>
        <row r="139">
          <cell r="A139" t="str">
            <v>cheesecake</v>
          </cell>
          <cell r="B139">
            <v>1</v>
          </cell>
          <cell r="C139" t="str">
            <v xml:space="preserve"> each</v>
          </cell>
          <cell r="D139">
            <v>15</v>
          </cell>
          <cell r="E139">
            <v>15</v>
          </cell>
        </row>
        <row r="140">
          <cell r="A140" t="str">
            <v>short pastry</v>
          </cell>
          <cell r="B140">
            <v>2</v>
          </cell>
          <cell r="C140" t="str">
            <v xml:space="preserve"> #</v>
          </cell>
          <cell r="D140">
            <v>5.25</v>
          </cell>
          <cell r="E140">
            <v>10.5</v>
          </cell>
        </row>
        <row r="141">
          <cell r="A141" t="str">
            <v>sorbet</v>
          </cell>
          <cell r="B141">
            <v>10</v>
          </cell>
          <cell r="C141" t="str">
            <v xml:space="preserve">  1L</v>
          </cell>
          <cell r="D141">
            <v>7.95</v>
          </cell>
          <cell r="E141">
            <v>79.5</v>
          </cell>
        </row>
        <row r="142">
          <cell r="A142" t="str">
            <v>lemon tart</v>
          </cell>
          <cell r="B142" t="str">
            <v>____________</v>
          </cell>
          <cell r="C142" t="str">
            <v>each</v>
          </cell>
          <cell r="D142">
            <v>10</v>
          </cell>
          <cell r="E142">
            <v>0</v>
          </cell>
        </row>
        <row r="143">
          <cell r="A143" t="str">
            <v>crumbles/cobblers</v>
          </cell>
          <cell r="B143">
            <v>17</v>
          </cell>
          <cell r="C143" t="str">
            <v>each</v>
          </cell>
          <cell r="D143">
            <v>1.5</v>
          </cell>
          <cell r="E143">
            <v>25.5</v>
          </cell>
        </row>
        <row r="144">
          <cell r="A144" t="str">
            <v>________________</v>
          </cell>
          <cell r="B144" t="str">
            <v>____________</v>
          </cell>
          <cell r="C144" t="str">
            <v>_______</v>
          </cell>
          <cell r="D144">
            <v>0</v>
          </cell>
          <cell r="E144">
            <v>0</v>
          </cell>
        </row>
        <row r="146">
          <cell r="A146" t="str">
            <v>FRUIT STOCK</v>
          </cell>
          <cell r="B146" t="str">
            <v xml:space="preserve"> </v>
          </cell>
          <cell r="C146" t="str">
            <v xml:space="preserve"> </v>
          </cell>
          <cell r="D146" t="str">
            <v xml:space="preserve"> </v>
          </cell>
        </row>
        <row r="147">
          <cell r="A147" t="str">
            <v>apples granny smith</v>
          </cell>
          <cell r="B147">
            <v>40</v>
          </cell>
          <cell r="C147" t="str">
            <v xml:space="preserve"> #</v>
          </cell>
          <cell r="D147">
            <v>0.82375000000000009</v>
          </cell>
          <cell r="E147">
            <v>32.950000000000003</v>
          </cell>
        </row>
        <row r="148">
          <cell r="A148" t="str">
            <v>avocadoes</v>
          </cell>
          <cell r="B148" t="str">
            <v>____________</v>
          </cell>
          <cell r="C148" t="str">
            <v xml:space="preserve"> case</v>
          </cell>
          <cell r="D148">
            <v>11</v>
          </cell>
          <cell r="E148">
            <v>0</v>
          </cell>
        </row>
        <row r="149">
          <cell r="A149" t="str">
            <v>banana</v>
          </cell>
          <cell r="B149" t="str">
            <v>____________</v>
          </cell>
          <cell r="C149" t="str">
            <v xml:space="preserve"> #</v>
          </cell>
          <cell r="D149">
            <v>0.6</v>
          </cell>
          <cell r="E149">
            <v>0</v>
          </cell>
        </row>
        <row r="150">
          <cell r="A150" t="str">
            <v>blackberries</v>
          </cell>
          <cell r="B150">
            <v>0.25</v>
          </cell>
          <cell r="C150" t="str">
            <v xml:space="preserve"> case</v>
          </cell>
          <cell r="D150">
            <v>34</v>
          </cell>
          <cell r="E150">
            <v>8.5</v>
          </cell>
        </row>
        <row r="151">
          <cell r="A151" t="str">
            <v>blueberries</v>
          </cell>
          <cell r="B151" t="str">
            <v>____________</v>
          </cell>
          <cell r="C151" t="str">
            <v xml:space="preserve"> #</v>
          </cell>
          <cell r="D151">
            <v>1.8</v>
          </cell>
          <cell r="E151">
            <v>0</v>
          </cell>
        </row>
        <row r="152">
          <cell r="A152" t="str">
            <v>cranberries</v>
          </cell>
          <cell r="B152" t="str">
            <v>____________</v>
          </cell>
          <cell r="C152" t="str">
            <v xml:space="preserve"> kg</v>
          </cell>
          <cell r="D152">
            <v>3.45</v>
          </cell>
          <cell r="E152">
            <v>0</v>
          </cell>
        </row>
        <row r="153">
          <cell r="A153" t="str">
            <v>cherries</v>
          </cell>
          <cell r="B153" t="str">
            <v>____________</v>
          </cell>
          <cell r="C153" t="str">
            <v xml:space="preserve"> #</v>
          </cell>
          <cell r="D153">
            <v>2.65</v>
          </cell>
          <cell r="E153">
            <v>0</v>
          </cell>
        </row>
        <row r="154">
          <cell r="A154" t="str">
            <v>figs</v>
          </cell>
          <cell r="B154" t="str">
            <v>____________</v>
          </cell>
          <cell r="C154" t="str">
            <v xml:space="preserve"> case</v>
          </cell>
          <cell r="D154">
            <v>24.95</v>
          </cell>
          <cell r="E154">
            <v>0</v>
          </cell>
        </row>
        <row r="155">
          <cell r="A155" t="str">
            <v>grapes red</v>
          </cell>
          <cell r="B155">
            <v>3</v>
          </cell>
          <cell r="C155" t="str">
            <v xml:space="preserve"> #</v>
          </cell>
          <cell r="D155">
            <v>1.088888888888889</v>
          </cell>
          <cell r="E155">
            <v>3.2666666666666671</v>
          </cell>
        </row>
        <row r="156">
          <cell r="A156" t="str">
            <v>kiwis</v>
          </cell>
          <cell r="B156" t="str">
            <v>____________</v>
          </cell>
          <cell r="C156" t="str">
            <v xml:space="preserve"> each</v>
          </cell>
          <cell r="D156">
            <v>0.5</v>
          </cell>
          <cell r="E156">
            <v>0</v>
          </cell>
        </row>
        <row r="157">
          <cell r="A157" t="str">
            <v>kiwi fruit</v>
          </cell>
          <cell r="B157" t="str">
            <v>____________</v>
          </cell>
          <cell r="C157" t="str">
            <v xml:space="preserve"> case</v>
          </cell>
          <cell r="D157">
            <v>24</v>
          </cell>
          <cell r="E157">
            <v>0</v>
          </cell>
        </row>
        <row r="158">
          <cell r="A158" t="str">
            <v>kumquats</v>
          </cell>
          <cell r="B158" t="str">
            <v>____________</v>
          </cell>
          <cell r="C158" t="str">
            <v xml:space="preserve"> #</v>
          </cell>
          <cell r="D158">
            <v>2.19</v>
          </cell>
          <cell r="E158">
            <v>0</v>
          </cell>
        </row>
        <row r="159">
          <cell r="A159" t="str">
            <v>lemon [choice]</v>
          </cell>
          <cell r="B159">
            <v>5</v>
          </cell>
          <cell r="C159" t="str">
            <v xml:space="preserve"> #</v>
          </cell>
          <cell r="D159">
            <v>1.85</v>
          </cell>
          <cell r="E159">
            <v>9.25</v>
          </cell>
        </row>
        <row r="160">
          <cell r="A160" t="str">
            <v>lime [choice]</v>
          </cell>
          <cell r="B160">
            <v>5</v>
          </cell>
          <cell r="C160" t="str">
            <v xml:space="preserve"> #</v>
          </cell>
          <cell r="D160">
            <v>0.70000000000000007</v>
          </cell>
          <cell r="E160">
            <v>3.5000000000000004</v>
          </cell>
        </row>
        <row r="161">
          <cell r="A161" t="str">
            <v>oranges</v>
          </cell>
          <cell r="B161">
            <v>5</v>
          </cell>
          <cell r="C161" t="str">
            <v xml:space="preserve"> #</v>
          </cell>
          <cell r="D161">
            <v>0.63</v>
          </cell>
          <cell r="E161">
            <v>3.15</v>
          </cell>
        </row>
        <row r="162">
          <cell r="A162" t="str">
            <v>oranges, blood</v>
          </cell>
          <cell r="B162" t="str">
            <v>____________</v>
          </cell>
          <cell r="C162" t="str">
            <v xml:space="preserve"> case</v>
          </cell>
          <cell r="D162">
            <v>27.5</v>
          </cell>
          <cell r="E162">
            <v>0</v>
          </cell>
        </row>
        <row r="163">
          <cell r="A163" t="str">
            <v>pear</v>
          </cell>
          <cell r="B163">
            <v>2</v>
          </cell>
          <cell r="C163" t="str">
            <v xml:space="preserve"> #</v>
          </cell>
          <cell r="D163">
            <v>0.79</v>
          </cell>
          <cell r="E163">
            <v>1.58</v>
          </cell>
        </row>
        <row r="164">
          <cell r="A164" t="str">
            <v>pear, red</v>
          </cell>
          <cell r="B164" t="str">
            <v>____________</v>
          </cell>
          <cell r="C164" t="str">
            <v xml:space="preserve"> case</v>
          </cell>
          <cell r="D164">
            <v>29.2</v>
          </cell>
          <cell r="E164">
            <v>0</v>
          </cell>
        </row>
        <row r="165">
          <cell r="A165" t="str">
            <v>raspberries</v>
          </cell>
          <cell r="B165" t="str">
            <v>____________</v>
          </cell>
          <cell r="C165" t="str">
            <v>basket</v>
          </cell>
          <cell r="D165">
            <v>2.5</v>
          </cell>
          <cell r="E165">
            <v>0</v>
          </cell>
        </row>
        <row r="166">
          <cell r="A166" t="str">
            <v>rhubarb</v>
          </cell>
          <cell r="B166">
            <v>10</v>
          </cell>
          <cell r="C166" t="str">
            <v xml:space="preserve"> #</v>
          </cell>
          <cell r="D166">
            <v>1.4</v>
          </cell>
          <cell r="E166">
            <v>14</v>
          </cell>
        </row>
        <row r="167">
          <cell r="A167" t="str">
            <v>strawberry</v>
          </cell>
          <cell r="B167" t="str">
            <v>____________</v>
          </cell>
          <cell r="C167" t="str">
            <v>basket</v>
          </cell>
          <cell r="D167">
            <v>4.666666666666667</v>
          </cell>
          <cell r="E167">
            <v>0</v>
          </cell>
        </row>
        <row r="168">
          <cell r="A168" t="str">
            <v>quince</v>
          </cell>
          <cell r="B168" t="str">
            <v>____________</v>
          </cell>
          <cell r="C168" t="str">
            <v xml:space="preserve"> #</v>
          </cell>
          <cell r="D168">
            <v>0.8</v>
          </cell>
          <cell r="E168">
            <v>0</v>
          </cell>
        </row>
        <row r="169">
          <cell r="A169" t="str">
            <v>plums</v>
          </cell>
          <cell r="B169">
            <v>3</v>
          </cell>
          <cell r="C169" t="str">
            <v>#</v>
          </cell>
          <cell r="D169">
            <v>1.25</v>
          </cell>
          <cell r="E169">
            <v>3.75</v>
          </cell>
        </row>
        <row r="171">
          <cell r="A171" t="str">
            <v>LETTUCE</v>
          </cell>
          <cell r="B171" t="str">
            <v xml:space="preserve"> </v>
          </cell>
          <cell r="C171" t="str">
            <v xml:space="preserve"> </v>
          </cell>
          <cell r="D171" t="str">
            <v xml:space="preserve"> </v>
          </cell>
          <cell r="E171" t="str">
            <v xml:space="preserve"> </v>
          </cell>
        </row>
        <row r="172">
          <cell r="A172" t="str">
            <v>arugula</v>
          </cell>
          <cell r="B172">
            <v>1.5</v>
          </cell>
          <cell r="C172" t="str">
            <v>#</v>
          </cell>
          <cell r="D172">
            <v>12</v>
          </cell>
          <cell r="E172">
            <v>18</v>
          </cell>
        </row>
        <row r="173">
          <cell r="A173" t="str">
            <v>butter</v>
          </cell>
          <cell r="B173" t="str">
            <v>____________</v>
          </cell>
          <cell r="C173" t="str">
            <v xml:space="preserve"> each</v>
          </cell>
          <cell r="D173">
            <v>0.75</v>
          </cell>
          <cell r="E173">
            <v>0</v>
          </cell>
        </row>
        <row r="174">
          <cell r="A174" t="str">
            <v>mixed greens</v>
          </cell>
          <cell r="B174">
            <v>1</v>
          </cell>
          <cell r="C174" t="str">
            <v xml:space="preserve"> case</v>
          </cell>
          <cell r="D174">
            <v>25</v>
          </cell>
          <cell r="E174">
            <v>25</v>
          </cell>
        </row>
        <row r="175">
          <cell r="A175" t="str">
            <v>endive Belgian</v>
          </cell>
          <cell r="B175">
            <v>1</v>
          </cell>
          <cell r="C175" t="str">
            <v xml:space="preserve"> case</v>
          </cell>
          <cell r="D175">
            <v>21.9</v>
          </cell>
          <cell r="E175">
            <v>21.9</v>
          </cell>
        </row>
        <row r="176">
          <cell r="A176" t="str">
            <v>kale</v>
          </cell>
          <cell r="B176" t="str">
            <v>____________</v>
          </cell>
          <cell r="C176" t="str">
            <v>#</v>
          </cell>
          <cell r="D176">
            <v>4.5</v>
          </cell>
          <cell r="E176">
            <v>0</v>
          </cell>
        </row>
        <row r="177">
          <cell r="A177" t="str">
            <v>frisee</v>
          </cell>
          <cell r="B177">
            <v>12</v>
          </cell>
          <cell r="C177" t="str">
            <v>ea</v>
          </cell>
          <cell r="D177">
            <v>1</v>
          </cell>
          <cell r="E177">
            <v>12</v>
          </cell>
        </row>
        <row r="178">
          <cell r="A178" t="str">
            <v>N.Z. spinach</v>
          </cell>
          <cell r="B178" t="str">
            <v>____________</v>
          </cell>
          <cell r="C178" t="str">
            <v xml:space="preserve"> case</v>
          </cell>
          <cell r="D178">
            <v>10</v>
          </cell>
          <cell r="E178">
            <v>0</v>
          </cell>
        </row>
        <row r="179">
          <cell r="A179" t="str">
            <v>leaf red</v>
          </cell>
          <cell r="B179">
            <v>12</v>
          </cell>
          <cell r="C179" t="str">
            <v xml:space="preserve"> head</v>
          </cell>
          <cell r="D179">
            <v>0.75</v>
          </cell>
          <cell r="E179">
            <v>9</v>
          </cell>
        </row>
        <row r="180">
          <cell r="A180" t="str">
            <v>radiccio</v>
          </cell>
          <cell r="B180">
            <v>2</v>
          </cell>
          <cell r="C180" t="str">
            <v xml:space="preserve"> head</v>
          </cell>
          <cell r="D180">
            <v>2.4083333333333332</v>
          </cell>
          <cell r="E180">
            <v>4.8166666666666664</v>
          </cell>
        </row>
        <row r="181">
          <cell r="A181" t="str">
            <v>romaine</v>
          </cell>
          <cell r="B181">
            <v>24</v>
          </cell>
          <cell r="C181" t="str">
            <v xml:space="preserve"> each</v>
          </cell>
          <cell r="D181">
            <v>1</v>
          </cell>
          <cell r="E181">
            <v>24</v>
          </cell>
        </row>
        <row r="182">
          <cell r="A182" t="str">
            <v>tat soi</v>
          </cell>
          <cell r="B182" t="str">
            <v>____________</v>
          </cell>
          <cell r="C182" t="str">
            <v xml:space="preserve"> #</v>
          </cell>
          <cell r="D182">
            <v>12</v>
          </cell>
          <cell r="E182">
            <v>0</v>
          </cell>
        </row>
        <row r="183">
          <cell r="A183" t="str">
            <v>spinach</v>
          </cell>
          <cell r="B183" t="str">
            <v>____________</v>
          </cell>
          <cell r="C183" t="str">
            <v xml:space="preserve"> bunch</v>
          </cell>
          <cell r="D183">
            <v>0.9</v>
          </cell>
          <cell r="E183">
            <v>0</v>
          </cell>
        </row>
        <row r="184">
          <cell r="A184" t="str">
            <v>chard</v>
          </cell>
          <cell r="B184">
            <v>12</v>
          </cell>
          <cell r="C184" t="str">
            <v>bunch</v>
          </cell>
          <cell r="D184">
            <v>1</v>
          </cell>
          <cell r="E184">
            <v>12</v>
          </cell>
        </row>
        <row r="186">
          <cell r="A186" t="str">
            <v>HERBS</v>
          </cell>
          <cell r="B186" t="str">
            <v xml:space="preserve"> </v>
          </cell>
          <cell r="C186" t="str">
            <v xml:space="preserve"> </v>
          </cell>
          <cell r="D186" t="str">
            <v xml:space="preserve"> </v>
          </cell>
          <cell r="E186" t="str">
            <v xml:space="preserve"> </v>
          </cell>
        </row>
        <row r="187">
          <cell r="A187" t="str">
            <v>basil</v>
          </cell>
          <cell r="B187">
            <v>1.5</v>
          </cell>
          <cell r="C187" t="str">
            <v xml:space="preserve"> #</v>
          </cell>
          <cell r="D187">
            <v>8</v>
          </cell>
          <cell r="E187">
            <v>12</v>
          </cell>
        </row>
        <row r="188">
          <cell r="A188" t="str">
            <v>chervil</v>
          </cell>
          <cell r="B188">
            <v>0.25</v>
          </cell>
          <cell r="C188" t="str">
            <v>#</v>
          </cell>
          <cell r="D188">
            <v>21</v>
          </cell>
          <cell r="E188">
            <v>5.25</v>
          </cell>
        </row>
        <row r="189">
          <cell r="A189" t="str">
            <v>chives</v>
          </cell>
          <cell r="B189">
            <v>1</v>
          </cell>
          <cell r="C189" t="str">
            <v xml:space="preserve"> bunch</v>
          </cell>
          <cell r="D189">
            <v>4</v>
          </cell>
          <cell r="E189">
            <v>4</v>
          </cell>
        </row>
        <row r="190">
          <cell r="A190" t="str">
            <v>cilantro</v>
          </cell>
          <cell r="B190">
            <v>3</v>
          </cell>
          <cell r="C190" t="str">
            <v xml:space="preserve"> bunch</v>
          </cell>
          <cell r="D190">
            <v>0.56666666666666665</v>
          </cell>
          <cell r="E190">
            <v>1.7</v>
          </cell>
        </row>
        <row r="191">
          <cell r="A191" t="str">
            <v>dill</v>
          </cell>
          <cell r="B191">
            <v>0.5</v>
          </cell>
          <cell r="C191" t="str">
            <v xml:space="preserve"> #</v>
          </cell>
          <cell r="D191">
            <v>12</v>
          </cell>
          <cell r="E191">
            <v>6</v>
          </cell>
        </row>
        <row r="192">
          <cell r="A192" t="str">
            <v>lemon balm</v>
          </cell>
          <cell r="B192">
            <v>1</v>
          </cell>
          <cell r="C192" t="str">
            <v xml:space="preserve"> flat</v>
          </cell>
          <cell r="D192">
            <v>20</v>
          </cell>
          <cell r="E192">
            <v>20</v>
          </cell>
        </row>
        <row r="193">
          <cell r="A193" t="str">
            <v>oregano</v>
          </cell>
          <cell r="B193">
            <v>0.25</v>
          </cell>
          <cell r="C193" t="str">
            <v xml:space="preserve"> #</v>
          </cell>
          <cell r="D193">
            <v>8.5</v>
          </cell>
          <cell r="E193">
            <v>2.125</v>
          </cell>
        </row>
        <row r="194">
          <cell r="A194" t="str">
            <v>mint</v>
          </cell>
          <cell r="B194">
            <v>1.3</v>
          </cell>
          <cell r="C194" t="str">
            <v xml:space="preserve"> #</v>
          </cell>
          <cell r="D194">
            <v>12</v>
          </cell>
          <cell r="E194">
            <v>15.600000000000001</v>
          </cell>
        </row>
        <row r="195">
          <cell r="A195" t="str">
            <v>parsley</v>
          </cell>
          <cell r="B195">
            <v>16</v>
          </cell>
          <cell r="C195" t="str">
            <v xml:space="preserve"> bunch</v>
          </cell>
          <cell r="D195">
            <v>0.85</v>
          </cell>
          <cell r="E195">
            <v>13.6</v>
          </cell>
        </row>
        <row r="196">
          <cell r="A196" t="str">
            <v>rosemary</v>
          </cell>
          <cell r="B196">
            <v>1</v>
          </cell>
          <cell r="C196" t="str">
            <v xml:space="preserve"> #</v>
          </cell>
          <cell r="D196">
            <v>12</v>
          </cell>
          <cell r="E196">
            <v>12</v>
          </cell>
        </row>
        <row r="197">
          <cell r="A197" t="str">
            <v>sage</v>
          </cell>
          <cell r="B197">
            <v>0.5</v>
          </cell>
          <cell r="C197" t="str">
            <v xml:space="preserve"> #</v>
          </cell>
          <cell r="D197">
            <v>10</v>
          </cell>
          <cell r="E197">
            <v>5</v>
          </cell>
        </row>
        <row r="198">
          <cell r="A198" t="str">
            <v>tarragon</v>
          </cell>
          <cell r="B198">
            <v>0.5</v>
          </cell>
          <cell r="C198" t="str">
            <v xml:space="preserve"> #</v>
          </cell>
          <cell r="D198">
            <v>15</v>
          </cell>
          <cell r="E198">
            <v>7.5</v>
          </cell>
        </row>
        <row r="199">
          <cell r="A199" t="str">
            <v>thyme  reg./lemon</v>
          </cell>
          <cell r="B199">
            <v>1</v>
          </cell>
          <cell r="C199" t="str">
            <v xml:space="preserve"> #</v>
          </cell>
          <cell r="D199">
            <v>16</v>
          </cell>
          <cell r="E199">
            <v>16</v>
          </cell>
        </row>
        <row r="200">
          <cell r="A200" t="str">
            <v>watercress</v>
          </cell>
          <cell r="B200" t="str">
            <v>____________</v>
          </cell>
          <cell r="C200" t="str">
            <v xml:space="preserve"> bunch</v>
          </cell>
          <cell r="D200">
            <v>0.75</v>
          </cell>
          <cell r="E200">
            <v>0</v>
          </cell>
        </row>
        <row r="201">
          <cell r="A201" t="str">
            <v>misc</v>
          </cell>
          <cell r="B201">
            <v>1.5</v>
          </cell>
          <cell r="C201" t="str">
            <v xml:space="preserve"> #</v>
          </cell>
          <cell r="D201">
            <v>12</v>
          </cell>
          <cell r="E201">
            <v>18</v>
          </cell>
        </row>
        <row r="202">
          <cell r="A202" t="str">
            <v>celebration</v>
          </cell>
          <cell r="B202">
            <v>0.5</v>
          </cell>
          <cell r="C202" t="str">
            <v>kg</v>
          </cell>
          <cell r="D202">
            <v>50</v>
          </cell>
        </row>
        <row r="203">
          <cell r="A203" t="str">
            <v>zucchini flowers</v>
          </cell>
          <cell r="B203">
            <v>60</v>
          </cell>
          <cell r="C203" t="str">
            <v>ea</v>
          </cell>
          <cell r="D203">
            <v>0.5</v>
          </cell>
          <cell r="E203">
            <v>30</v>
          </cell>
        </row>
        <row r="205">
          <cell r="A205" t="str">
            <v>VEGETABLE STOCK</v>
          </cell>
          <cell r="B205" t="str">
            <v xml:space="preserve"> </v>
          </cell>
          <cell r="C205" t="str">
            <v xml:space="preserve"> </v>
          </cell>
          <cell r="D205" t="str">
            <v xml:space="preserve"> </v>
          </cell>
        </row>
        <row r="206">
          <cell r="A206" t="str">
            <v>asparugus, green</v>
          </cell>
          <cell r="B206" t="str">
            <v>____________</v>
          </cell>
          <cell r="C206" t="str">
            <v xml:space="preserve"> #</v>
          </cell>
          <cell r="D206">
            <v>2.4500000000000002</v>
          </cell>
          <cell r="E206">
            <v>0</v>
          </cell>
        </row>
        <row r="207">
          <cell r="A207" t="str">
            <v>baby leeks</v>
          </cell>
          <cell r="B207">
            <v>8</v>
          </cell>
          <cell r="C207" t="str">
            <v>dz</v>
          </cell>
          <cell r="D207">
            <v>3.5</v>
          </cell>
          <cell r="E207">
            <v>28</v>
          </cell>
        </row>
        <row r="208">
          <cell r="A208" t="str">
            <v>beans haricot vert</v>
          </cell>
          <cell r="B208" t="str">
            <v>____________</v>
          </cell>
          <cell r="C208" t="str">
            <v xml:space="preserve"> #</v>
          </cell>
          <cell r="D208">
            <v>5.8</v>
          </cell>
          <cell r="E208">
            <v>0</v>
          </cell>
        </row>
        <row r="209">
          <cell r="A209" t="str">
            <v>beans</v>
          </cell>
          <cell r="B209">
            <v>30</v>
          </cell>
          <cell r="C209" t="str">
            <v xml:space="preserve"> #</v>
          </cell>
          <cell r="D209">
            <v>1.75</v>
          </cell>
          <cell r="E209">
            <v>52.5</v>
          </cell>
        </row>
        <row r="210">
          <cell r="A210" t="str">
            <v>beets</v>
          </cell>
          <cell r="B210">
            <v>10</v>
          </cell>
          <cell r="C210" t="str">
            <v>bunch</v>
          </cell>
          <cell r="D210">
            <v>1.4</v>
          </cell>
          <cell r="E210">
            <v>14</v>
          </cell>
        </row>
        <row r="211">
          <cell r="A211" t="str">
            <v>banana squash</v>
          </cell>
          <cell r="B211" t="str">
            <v>____________</v>
          </cell>
          <cell r="C211" t="str">
            <v xml:space="preserve"> #</v>
          </cell>
          <cell r="D211">
            <v>0.65</v>
          </cell>
          <cell r="E211">
            <v>0</v>
          </cell>
        </row>
        <row r="212">
          <cell r="A212" t="str">
            <v>butter squash</v>
          </cell>
          <cell r="B212" t="str">
            <v>____________</v>
          </cell>
          <cell r="C212" t="str">
            <v xml:space="preserve"> #</v>
          </cell>
          <cell r="D212">
            <v>0.85</v>
          </cell>
          <cell r="E212">
            <v>0</v>
          </cell>
        </row>
        <row r="213">
          <cell r="A213" t="str">
            <v>brussel sprouts</v>
          </cell>
          <cell r="B213" t="str">
            <v>____________</v>
          </cell>
          <cell r="C213" t="str">
            <v xml:space="preserve"> #</v>
          </cell>
          <cell r="D213">
            <v>0.9</v>
          </cell>
          <cell r="E213">
            <v>0</v>
          </cell>
        </row>
        <row r="214">
          <cell r="A214" t="str">
            <v>cabbage red</v>
          </cell>
          <cell r="B214" t="str">
            <v>____________</v>
          </cell>
          <cell r="C214" t="str">
            <v xml:space="preserve"> #</v>
          </cell>
          <cell r="D214">
            <v>0.5</v>
          </cell>
          <cell r="E214">
            <v>0</v>
          </cell>
        </row>
        <row r="215">
          <cell r="A215" t="str">
            <v>carrot baby</v>
          </cell>
          <cell r="B215">
            <v>0.25</v>
          </cell>
          <cell r="C215" t="str">
            <v xml:space="preserve"> case</v>
          </cell>
          <cell r="D215">
            <v>17.100000000000001</v>
          </cell>
          <cell r="E215">
            <v>4.2750000000000004</v>
          </cell>
        </row>
        <row r="216">
          <cell r="A216" t="str">
            <v>carrot bulk</v>
          </cell>
          <cell r="B216">
            <v>10</v>
          </cell>
          <cell r="C216" t="str">
            <v xml:space="preserve"> #</v>
          </cell>
          <cell r="D216">
            <v>0.48700000000000004</v>
          </cell>
          <cell r="E216">
            <v>4.87</v>
          </cell>
        </row>
        <row r="217">
          <cell r="A217" t="str">
            <v>cauliflower</v>
          </cell>
          <cell r="B217" t="str">
            <v>____________</v>
          </cell>
          <cell r="C217" t="str">
            <v xml:space="preserve"> each</v>
          </cell>
          <cell r="D217">
            <v>2.4</v>
          </cell>
          <cell r="E217">
            <v>0</v>
          </cell>
        </row>
        <row r="218">
          <cell r="A218" t="str">
            <v>celery</v>
          </cell>
          <cell r="B218">
            <v>2</v>
          </cell>
          <cell r="C218" t="str">
            <v xml:space="preserve"> each</v>
          </cell>
          <cell r="D218">
            <v>0.95000000000000007</v>
          </cell>
          <cell r="E218">
            <v>1.9000000000000001</v>
          </cell>
        </row>
        <row r="219">
          <cell r="A219" t="str">
            <v>celery root</v>
          </cell>
          <cell r="B219" t="str">
            <v>____________</v>
          </cell>
          <cell r="C219" t="str">
            <v xml:space="preserve"> #</v>
          </cell>
          <cell r="D219">
            <v>1.55</v>
          </cell>
          <cell r="E219">
            <v>0</v>
          </cell>
        </row>
        <row r="220">
          <cell r="A220" t="str">
            <v>corn</v>
          </cell>
          <cell r="B220" t="str">
            <v>____________</v>
          </cell>
          <cell r="C220" t="str">
            <v xml:space="preserve"> each</v>
          </cell>
          <cell r="D220">
            <v>0.35</v>
          </cell>
          <cell r="E220">
            <v>0</v>
          </cell>
        </row>
        <row r="221">
          <cell r="A221" t="str">
            <v>cucumber</v>
          </cell>
          <cell r="B221" t="str">
            <v>____________</v>
          </cell>
          <cell r="C221" t="str">
            <v xml:space="preserve"> each</v>
          </cell>
          <cell r="D221">
            <v>2.4</v>
          </cell>
          <cell r="E221">
            <v>0</v>
          </cell>
        </row>
        <row r="222">
          <cell r="A222" t="str">
            <v>eggplant japanese</v>
          </cell>
          <cell r="B222">
            <v>8</v>
          </cell>
          <cell r="C222" t="str">
            <v xml:space="preserve"> #</v>
          </cell>
          <cell r="D222">
            <v>2.5</v>
          </cell>
          <cell r="E222">
            <v>20</v>
          </cell>
        </row>
        <row r="223">
          <cell r="A223" t="str">
            <v>eggplant regular</v>
          </cell>
          <cell r="B223" t="str">
            <v>____________</v>
          </cell>
          <cell r="C223" t="str">
            <v xml:space="preserve"> each</v>
          </cell>
          <cell r="D223">
            <v>1.0999999999999999</v>
          </cell>
          <cell r="E223">
            <v>0</v>
          </cell>
        </row>
        <row r="224">
          <cell r="A224" t="str">
            <v>fennel</v>
          </cell>
          <cell r="B224" t="str">
            <v>____________</v>
          </cell>
          <cell r="C224" t="str">
            <v xml:space="preserve"> each</v>
          </cell>
          <cell r="D224">
            <v>1.4</v>
          </cell>
          <cell r="E224">
            <v>0</v>
          </cell>
        </row>
        <row r="225">
          <cell r="A225" t="str">
            <v>garlic peeled</v>
          </cell>
          <cell r="B225">
            <v>5</v>
          </cell>
          <cell r="C225" t="str">
            <v xml:space="preserve"> #</v>
          </cell>
          <cell r="D225">
            <v>2.85</v>
          </cell>
          <cell r="E225">
            <v>14.25</v>
          </cell>
        </row>
        <row r="226">
          <cell r="A226" t="str">
            <v>garlic shoots</v>
          </cell>
          <cell r="B226">
            <v>8</v>
          </cell>
          <cell r="C226" t="str">
            <v>doz</v>
          </cell>
          <cell r="D226">
            <v>3</v>
          </cell>
          <cell r="E226">
            <v>24</v>
          </cell>
        </row>
        <row r="227">
          <cell r="A227" t="str">
            <v>ginger</v>
          </cell>
          <cell r="B227">
            <v>1</v>
          </cell>
          <cell r="C227" t="str">
            <v xml:space="preserve"> #</v>
          </cell>
          <cell r="D227">
            <v>2.3166666666666669</v>
          </cell>
          <cell r="E227">
            <v>2.3166666666666669</v>
          </cell>
        </row>
        <row r="228">
          <cell r="A228" t="str">
            <v>leeks</v>
          </cell>
          <cell r="B228" t="str">
            <v>____________</v>
          </cell>
          <cell r="C228" t="str">
            <v xml:space="preserve"> bunch</v>
          </cell>
          <cell r="D228">
            <v>1.85</v>
          </cell>
          <cell r="E228">
            <v>0</v>
          </cell>
        </row>
        <row r="229">
          <cell r="A229" t="str">
            <v>lemon grass</v>
          </cell>
          <cell r="B229" t="str">
            <v>____________</v>
          </cell>
          <cell r="C229" t="str">
            <v xml:space="preserve"> #</v>
          </cell>
          <cell r="D229">
            <v>2.9</v>
          </cell>
          <cell r="E229">
            <v>0</v>
          </cell>
        </row>
        <row r="230">
          <cell r="A230" t="str">
            <v>mush chanterelle</v>
          </cell>
          <cell r="B230">
            <v>7</v>
          </cell>
          <cell r="C230" t="str">
            <v xml:space="preserve"> #</v>
          </cell>
          <cell r="D230">
            <v>11.95</v>
          </cell>
          <cell r="E230">
            <v>83.649999999999991</v>
          </cell>
        </row>
        <row r="231">
          <cell r="A231" t="str">
            <v>mush pee wee</v>
          </cell>
          <cell r="B231" t="str">
            <v>____________</v>
          </cell>
          <cell r="C231" t="str">
            <v xml:space="preserve"> #</v>
          </cell>
          <cell r="D231">
            <v>3</v>
          </cell>
          <cell r="E231">
            <v>0</v>
          </cell>
        </row>
        <row r="232">
          <cell r="A232" t="str">
            <v>mush oyster</v>
          </cell>
          <cell r="B232" t="str">
            <v>____________</v>
          </cell>
          <cell r="C232" t="str">
            <v xml:space="preserve"> #</v>
          </cell>
          <cell r="D232">
            <v>4.5</v>
          </cell>
          <cell r="E232">
            <v>0</v>
          </cell>
        </row>
        <row r="233">
          <cell r="A233" t="str">
            <v>mush lobster</v>
          </cell>
          <cell r="B233">
            <v>2</v>
          </cell>
          <cell r="C233" t="str">
            <v>#</v>
          </cell>
          <cell r="D233">
            <v>10.95</v>
          </cell>
          <cell r="E233">
            <v>21.9</v>
          </cell>
        </row>
        <row r="234">
          <cell r="A234" t="str">
            <v>mush shiitake</v>
          </cell>
          <cell r="B234" t="str">
            <v>____________</v>
          </cell>
          <cell r="C234" t="str">
            <v xml:space="preserve"> case</v>
          </cell>
          <cell r="D234">
            <v>21.4</v>
          </cell>
          <cell r="E234">
            <v>0</v>
          </cell>
        </row>
        <row r="235">
          <cell r="A235" t="str">
            <v>nettles</v>
          </cell>
          <cell r="B235">
            <v>8.5</v>
          </cell>
          <cell r="C235" t="str">
            <v xml:space="preserve">  L</v>
          </cell>
          <cell r="D235">
            <v>11</v>
          </cell>
          <cell r="E235">
            <v>93.5</v>
          </cell>
        </row>
        <row r="236">
          <cell r="A236" t="str">
            <v>onion green bunch</v>
          </cell>
          <cell r="B236">
            <v>8</v>
          </cell>
          <cell r="C236" t="str">
            <v xml:space="preserve"> bunch</v>
          </cell>
          <cell r="D236">
            <v>0.75</v>
          </cell>
          <cell r="E236">
            <v>6</v>
          </cell>
        </row>
        <row r="237">
          <cell r="A237" t="str">
            <v>onion jumbo</v>
          </cell>
          <cell r="B237">
            <v>50</v>
          </cell>
          <cell r="C237" t="str">
            <v xml:space="preserve"> #</v>
          </cell>
          <cell r="D237">
            <v>0.28199999999999997</v>
          </cell>
          <cell r="E237">
            <v>14.099999999999998</v>
          </cell>
        </row>
        <row r="238">
          <cell r="A238" t="str">
            <v>onion pearl</v>
          </cell>
          <cell r="B238" t="str">
            <v>____________</v>
          </cell>
          <cell r="C238" t="str">
            <v xml:space="preserve"> #</v>
          </cell>
          <cell r="D238">
            <v>2.75</v>
          </cell>
          <cell r="E238">
            <v>0</v>
          </cell>
        </row>
        <row r="239">
          <cell r="A239" t="str">
            <v>onion red</v>
          </cell>
          <cell r="B239">
            <v>20</v>
          </cell>
          <cell r="C239" t="str">
            <v xml:space="preserve"> #</v>
          </cell>
          <cell r="D239">
            <v>0.45200000000000001</v>
          </cell>
          <cell r="E239">
            <v>9.0400000000000009</v>
          </cell>
        </row>
        <row r="240">
          <cell r="A240" t="str">
            <v>parsnips</v>
          </cell>
          <cell r="B240" t="str">
            <v>____________</v>
          </cell>
          <cell r="C240" t="str">
            <v xml:space="preserve"> #</v>
          </cell>
          <cell r="D240">
            <v>1.3</v>
          </cell>
          <cell r="E240">
            <v>0</v>
          </cell>
        </row>
        <row r="241">
          <cell r="A241" t="str">
            <v>pea tops</v>
          </cell>
          <cell r="B241" t="str">
            <v>____________</v>
          </cell>
          <cell r="C241" t="str">
            <v xml:space="preserve"> #</v>
          </cell>
          <cell r="D241">
            <v>4.959090909090909</v>
          </cell>
          <cell r="E241">
            <v>0</v>
          </cell>
        </row>
        <row r="242">
          <cell r="A242" t="str">
            <v>pepper green</v>
          </cell>
          <cell r="B242" t="str">
            <v>____________</v>
          </cell>
          <cell r="C242" t="str">
            <v xml:space="preserve"> #</v>
          </cell>
          <cell r="D242">
            <v>1.0999999999999999</v>
          </cell>
          <cell r="E242">
            <v>0</v>
          </cell>
        </row>
        <row r="243">
          <cell r="A243" t="str">
            <v>pepper red</v>
          </cell>
          <cell r="B243" t="str">
            <v>____________</v>
          </cell>
          <cell r="C243" t="str">
            <v xml:space="preserve"> #</v>
          </cell>
          <cell r="D243">
            <v>4.5</v>
          </cell>
          <cell r="E243">
            <v>0</v>
          </cell>
        </row>
        <row r="244">
          <cell r="A244" t="str">
            <v>pepper yellow</v>
          </cell>
          <cell r="B244">
            <v>6</v>
          </cell>
          <cell r="C244" t="str">
            <v xml:space="preserve"> #</v>
          </cell>
          <cell r="D244">
            <v>4.5</v>
          </cell>
          <cell r="E244">
            <v>27</v>
          </cell>
        </row>
        <row r="245">
          <cell r="A245" t="str">
            <v>potato shepody</v>
          </cell>
          <cell r="B245">
            <v>50</v>
          </cell>
          <cell r="C245" t="str">
            <v xml:space="preserve"> #</v>
          </cell>
          <cell r="D245">
            <v>0.17199999999999999</v>
          </cell>
          <cell r="E245">
            <v>8.6</v>
          </cell>
        </row>
        <row r="246">
          <cell r="A246" t="str">
            <v>potato russet</v>
          </cell>
          <cell r="B246" t="str">
            <v>____________</v>
          </cell>
          <cell r="C246" t="str">
            <v xml:space="preserve"> #</v>
          </cell>
          <cell r="D246">
            <v>0.13</v>
          </cell>
          <cell r="E246">
            <v>0</v>
          </cell>
        </row>
        <row r="247">
          <cell r="A247" t="str">
            <v>potato new</v>
          </cell>
          <cell r="B247">
            <v>35</v>
          </cell>
          <cell r="C247" t="str">
            <v xml:space="preserve"> #</v>
          </cell>
          <cell r="D247">
            <v>1</v>
          </cell>
          <cell r="E247">
            <v>35</v>
          </cell>
        </row>
        <row r="248">
          <cell r="A248" t="str">
            <v>pumpkin puree</v>
          </cell>
          <cell r="B248" t="str">
            <v>____________</v>
          </cell>
          <cell r="C248" t="str">
            <v xml:space="preserve"> kg</v>
          </cell>
          <cell r="D248">
            <v>3.5</v>
          </cell>
          <cell r="E248">
            <v>0</v>
          </cell>
        </row>
        <row r="249">
          <cell r="A249" t="str">
            <v>shallots</v>
          </cell>
          <cell r="B249">
            <v>5</v>
          </cell>
          <cell r="C249" t="str">
            <v xml:space="preserve"> #</v>
          </cell>
          <cell r="D249">
            <v>5</v>
          </cell>
          <cell r="E249">
            <v>25</v>
          </cell>
        </row>
        <row r="250">
          <cell r="A250" t="str">
            <v>snap peas</v>
          </cell>
          <cell r="B250" t="str">
            <v>____________</v>
          </cell>
          <cell r="C250" t="str">
            <v xml:space="preserve"> #</v>
          </cell>
          <cell r="D250">
            <v>2.98</v>
          </cell>
          <cell r="E250">
            <v>0</v>
          </cell>
        </row>
        <row r="251">
          <cell r="A251" t="str">
            <v>spaghetti squash</v>
          </cell>
          <cell r="B251">
            <v>50</v>
          </cell>
          <cell r="C251" t="str">
            <v xml:space="preserve"> #</v>
          </cell>
          <cell r="D251">
            <v>0.49375000000000002</v>
          </cell>
          <cell r="E251">
            <v>24.6875</v>
          </cell>
        </row>
        <row r="252">
          <cell r="A252" t="str">
            <v>spinach</v>
          </cell>
          <cell r="B252" t="str">
            <v>____________</v>
          </cell>
          <cell r="C252" t="str">
            <v xml:space="preserve"> 2.5#bag</v>
          </cell>
          <cell r="D252">
            <v>9.75</v>
          </cell>
          <cell r="E252">
            <v>0</v>
          </cell>
        </row>
        <row r="253">
          <cell r="A253" t="str">
            <v>tomato roma</v>
          </cell>
          <cell r="B253">
            <v>1</v>
          </cell>
          <cell r="C253" t="str">
            <v xml:space="preserve"> 25#</v>
          </cell>
          <cell r="D253">
            <v>19.3</v>
          </cell>
          <cell r="E253">
            <v>19.3</v>
          </cell>
        </row>
        <row r="254">
          <cell r="A254" t="str">
            <v>tomato, sweet 100's</v>
          </cell>
          <cell r="B254">
            <v>0.25</v>
          </cell>
          <cell r="C254" t="str">
            <v xml:space="preserve"> case</v>
          </cell>
          <cell r="D254">
            <v>39</v>
          </cell>
          <cell r="E254">
            <v>9.75</v>
          </cell>
        </row>
        <row r="255">
          <cell r="A255" t="str">
            <v>taro root</v>
          </cell>
          <cell r="B255" t="str">
            <v>____________</v>
          </cell>
          <cell r="C255" t="str">
            <v xml:space="preserve"> #</v>
          </cell>
          <cell r="D255">
            <v>1.7</v>
          </cell>
          <cell r="E255">
            <v>0</v>
          </cell>
        </row>
        <row r="256">
          <cell r="A256" t="str">
            <v>truffles, black</v>
          </cell>
          <cell r="B256" t="str">
            <v>____________</v>
          </cell>
          <cell r="C256" t="str">
            <v>oz</v>
          </cell>
          <cell r="D256">
            <v>11.487500000000001</v>
          </cell>
          <cell r="E256">
            <v>0</v>
          </cell>
        </row>
        <row r="257">
          <cell r="A257" t="str">
            <v>truffles, white</v>
          </cell>
          <cell r="B257">
            <v>0.25</v>
          </cell>
          <cell r="C257" t="str">
            <v xml:space="preserve"> #</v>
          </cell>
          <cell r="D257">
            <v>139.80000000000001</v>
          </cell>
          <cell r="E257">
            <v>34.950000000000003</v>
          </cell>
        </row>
        <row r="258">
          <cell r="A258" t="str">
            <v>yams</v>
          </cell>
          <cell r="B258">
            <v>10</v>
          </cell>
          <cell r="C258" t="str">
            <v xml:space="preserve"> #</v>
          </cell>
          <cell r="D258">
            <v>0.45999999999999996</v>
          </cell>
          <cell r="E258">
            <v>4.5999999999999996</v>
          </cell>
        </row>
        <row r="259">
          <cell r="A259" t="str">
            <v>zucchini green</v>
          </cell>
          <cell r="B259">
            <v>10</v>
          </cell>
          <cell r="C259" t="str">
            <v xml:space="preserve"> #</v>
          </cell>
          <cell r="D259">
            <v>0.57000000000000006</v>
          </cell>
          <cell r="E259">
            <v>5.7000000000000011</v>
          </cell>
        </row>
        <row r="260">
          <cell r="A260" t="str">
            <v>zucchini pattypans</v>
          </cell>
          <cell r="B260">
            <v>10</v>
          </cell>
          <cell r="C260" t="str">
            <v xml:space="preserve"> #</v>
          </cell>
          <cell r="D260">
            <v>4.5</v>
          </cell>
          <cell r="E260">
            <v>45</v>
          </cell>
        </row>
        <row r="261">
          <cell r="A261" t="str">
            <v>prepared veg</v>
          </cell>
          <cell r="B261">
            <v>5</v>
          </cell>
          <cell r="C261" t="str">
            <v>factor</v>
          </cell>
          <cell r="D261">
            <v>10</v>
          </cell>
          <cell r="E261">
            <v>50</v>
          </cell>
        </row>
        <row r="262">
          <cell r="A262" t="str">
            <v>eggs [large]</v>
          </cell>
          <cell r="B262">
            <v>0.5</v>
          </cell>
          <cell r="C262" t="str">
            <v xml:space="preserve"> case</v>
          </cell>
          <cell r="D262">
            <v>29.3</v>
          </cell>
          <cell r="E262">
            <v>14.65</v>
          </cell>
        </row>
        <row r="263">
          <cell r="A263" t="str">
            <v>eggs quails</v>
          </cell>
          <cell r="B263" t="str">
            <v>____________</v>
          </cell>
          <cell r="C263" t="str">
            <v xml:space="preserve"> dz</v>
          </cell>
          <cell r="D263">
            <v>1.25</v>
          </cell>
          <cell r="E263">
            <v>0</v>
          </cell>
        </row>
        <row r="264">
          <cell r="A264" t="str">
            <v>eggs fresh range</v>
          </cell>
          <cell r="B264" t="str">
            <v>____________</v>
          </cell>
          <cell r="C264" t="str">
            <v xml:space="preserve"> dz</v>
          </cell>
          <cell r="D264">
            <v>2</v>
          </cell>
          <cell r="E264">
            <v>0</v>
          </cell>
        </row>
        <row r="265">
          <cell r="A265" t="str">
            <v>tomato on the vine</v>
          </cell>
          <cell r="B265">
            <v>20</v>
          </cell>
          <cell r="C265" t="str">
            <v>#</v>
          </cell>
          <cell r="D265">
            <v>3.6727272727272724</v>
          </cell>
          <cell r="E265">
            <v>73.454545454545453</v>
          </cell>
        </row>
        <row r="266">
          <cell r="A266" t="str">
            <v>BAKING STOCK</v>
          </cell>
        </row>
        <row r="267">
          <cell r="A267" t="str">
            <v>apricot glaze</v>
          </cell>
          <cell r="B267">
            <v>0.5</v>
          </cell>
          <cell r="C267" t="str">
            <v xml:space="preserve"> tub</v>
          </cell>
          <cell r="D267">
            <v>21.45</v>
          </cell>
          <cell r="E267">
            <v>10.725</v>
          </cell>
        </row>
        <row r="268">
          <cell r="A268" t="str">
            <v>baking powder</v>
          </cell>
          <cell r="B268">
            <v>0.9</v>
          </cell>
          <cell r="C268" t="str">
            <v xml:space="preserve"> 5kg</v>
          </cell>
          <cell r="D268">
            <v>12.07</v>
          </cell>
          <cell r="E268">
            <v>10.863000000000001</v>
          </cell>
        </row>
        <row r="269">
          <cell r="A269" t="str">
            <v>baking soda</v>
          </cell>
          <cell r="B269">
            <v>3</v>
          </cell>
          <cell r="C269" t="str">
            <v xml:space="preserve"> kg</v>
          </cell>
          <cell r="D269">
            <v>1.1499999999999999</v>
          </cell>
          <cell r="E269">
            <v>3.4499999999999997</v>
          </cell>
        </row>
        <row r="270">
          <cell r="A270" t="str">
            <v>candied fennel seeds</v>
          </cell>
          <cell r="B270">
            <v>1</v>
          </cell>
          <cell r="C270" t="str">
            <v xml:space="preserve"> kg</v>
          </cell>
          <cell r="D270">
            <v>11.5</v>
          </cell>
          <cell r="E270">
            <v>11.5</v>
          </cell>
        </row>
        <row r="271">
          <cell r="A271" t="str">
            <v>chocolate shokinag pellets</v>
          </cell>
          <cell r="B271">
            <v>4</v>
          </cell>
          <cell r="C271" t="str">
            <v>kg</v>
          </cell>
          <cell r="D271">
            <v>5.4</v>
          </cell>
          <cell r="E271">
            <v>21.6</v>
          </cell>
        </row>
        <row r="272">
          <cell r="A272" t="str">
            <v>chocolate D811</v>
          </cell>
          <cell r="B272">
            <v>5</v>
          </cell>
          <cell r="C272" t="str">
            <v xml:space="preserve"> Kg </v>
          </cell>
          <cell r="D272">
            <v>8.1739999999999995</v>
          </cell>
          <cell r="E272">
            <v>40.869999999999997</v>
          </cell>
        </row>
        <row r="273">
          <cell r="A273" t="str">
            <v>chocolate milk</v>
          </cell>
          <cell r="B273">
            <v>0.3</v>
          </cell>
          <cell r="C273" t="str">
            <v xml:space="preserve"> Kg</v>
          </cell>
          <cell r="D273">
            <v>8.1120000000000001</v>
          </cell>
          <cell r="E273">
            <v>2.4335999999999998</v>
          </cell>
        </row>
        <row r="274">
          <cell r="A274" t="str">
            <v>chocolate white</v>
          </cell>
          <cell r="B274">
            <v>0.3</v>
          </cell>
          <cell r="C274" t="str">
            <v xml:space="preserve"> Kg</v>
          </cell>
          <cell r="D274">
            <v>8.895999999999999</v>
          </cell>
          <cell r="E274">
            <v>2.6687999999999996</v>
          </cell>
        </row>
        <row r="275">
          <cell r="A275" t="str">
            <v>chocolate icing</v>
          </cell>
          <cell r="B275">
            <v>0.5</v>
          </cell>
          <cell r="C275" t="str">
            <v xml:space="preserve"> 3kg</v>
          </cell>
          <cell r="D275">
            <v>33.450000000000003</v>
          </cell>
          <cell r="E275">
            <v>16.725000000000001</v>
          </cell>
        </row>
        <row r="276">
          <cell r="A276" t="str">
            <v>cocoa powder</v>
          </cell>
          <cell r="B276">
            <v>4.5</v>
          </cell>
          <cell r="C276" t="str">
            <v xml:space="preserve"> kg</v>
          </cell>
          <cell r="D276">
            <v>4.2960000000000003</v>
          </cell>
          <cell r="E276">
            <v>19.332000000000001</v>
          </cell>
        </row>
        <row r="277">
          <cell r="A277" t="str">
            <v>coconut milk</v>
          </cell>
          <cell r="B277">
            <v>18</v>
          </cell>
          <cell r="C277" t="str">
            <v xml:space="preserve"> tin</v>
          </cell>
          <cell r="D277">
            <v>1.075</v>
          </cell>
          <cell r="E277">
            <v>19.349999999999998</v>
          </cell>
        </row>
        <row r="278">
          <cell r="A278" t="str">
            <v>cornstarch</v>
          </cell>
          <cell r="B278">
            <v>4</v>
          </cell>
          <cell r="C278" t="str">
            <v xml:space="preserve"> kg</v>
          </cell>
          <cell r="D278">
            <v>1.1800000000000002</v>
          </cell>
          <cell r="E278">
            <v>4.7200000000000006</v>
          </cell>
        </row>
        <row r="279">
          <cell r="A279" t="str">
            <v>cream of tartare</v>
          </cell>
          <cell r="B279">
            <v>1.5</v>
          </cell>
          <cell r="C279" t="str">
            <v xml:space="preserve"> kg</v>
          </cell>
          <cell r="D279">
            <v>12.22</v>
          </cell>
          <cell r="E279">
            <v>18.330000000000002</v>
          </cell>
        </row>
        <row r="280">
          <cell r="A280" t="str">
            <v>extract almond</v>
          </cell>
          <cell r="B280">
            <v>1</v>
          </cell>
          <cell r="C280" t="str">
            <v xml:space="preserve"> each</v>
          </cell>
          <cell r="D280">
            <v>5.75</v>
          </cell>
          <cell r="E280">
            <v>5.75</v>
          </cell>
        </row>
        <row r="281">
          <cell r="A281" t="str">
            <v>extract cappucino paste</v>
          </cell>
          <cell r="B281">
            <v>0.25</v>
          </cell>
          <cell r="C281" t="str">
            <v xml:space="preserve"> each</v>
          </cell>
          <cell r="D281">
            <v>38.130000000000003</v>
          </cell>
          <cell r="E281">
            <v>9.5325000000000006</v>
          </cell>
        </row>
        <row r="282">
          <cell r="A282" t="str">
            <v>extract lemon</v>
          </cell>
          <cell r="B282">
            <v>1</v>
          </cell>
          <cell r="C282" t="str">
            <v xml:space="preserve"> 1L</v>
          </cell>
          <cell r="D282">
            <v>14.64</v>
          </cell>
          <cell r="E282">
            <v>14.64</v>
          </cell>
        </row>
        <row r="283">
          <cell r="A283" t="str">
            <v>extract vanilla pure</v>
          </cell>
          <cell r="B283">
            <v>4</v>
          </cell>
          <cell r="C283" t="str">
            <v xml:space="preserve"> 1L</v>
          </cell>
          <cell r="D283">
            <v>5</v>
          </cell>
          <cell r="E283">
            <v>20</v>
          </cell>
        </row>
        <row r="284">
          <cell r="A284" t="str">
            <v>fondant</v>
          </cell>
          <cell r="B284">
            <v>14.6</v>
          </cell>
          <cell r="C284" t="str">
            <v xml:space="preserve"> kg</v>
          </cell>
          <cell r="D284">
            <v>1.3180000000000001</v>
          </cell>
          <cell r="E284">
            <v>19.242799999999999</v>
          </cell>
        </row>
        <row r="285">
          <cell r="A285" t="str">
            <v>food colouring</v>
          </cell>
          <cell r="B285">
            <v>2</v>
          </cell>
          <cell r="C285" t="str">
            <v xml:space="preserve"> bottle</v>
          </cell>
          <cell r="D285">
            <v>8.4499999999999993</v>
          </cell>
          <cell r="E285">
            <v>16.899999999999999</v>
          </cell>
        </row>
        <row r="286">
          <cell r="A286" t="str">
            <v>gelatin leaves</v>
          </cell>
          <cell r="B286">
            <v>0.25</v>
          </cell>
          <cell r="C286" t="str">
            <v xml:space="preserve"> box</v>
          </cell>
          <cell r="D286">
            <v>24.95</v>
          </cell>
          <cell r="E286">
            <v>6.2374999999999998</v>
          </cell>
        </row>
        <row r="287">
          <cell r="A287" t="str">
            <v>hazelnut butter</v>
          </cell>
          <cell r="B287">
            <v>0.5</v>
          </cell>
          <cell r="C287" t="str">
            <v xml:space="preserve"> tub</v>
          </cell>
          <cell r="D287">
            <v>38</v>
          </cell>
          <cell r="E287">
            <v>19</v>
          </cell>
        </row>
        <row r="288">
          <cell r="A288" t="str">
            <v>lady figers (savoirdi)</v>
          </cell>
          <cell r="B288">
            <v>9.5</v>
          </cell>
          <cell r="C288" t="str">
            <v xml:space="preserve"> box</v>
          </cell>
          <cell r="D288">
            <v>2.1966666666666668</v>
          </cell>
          <cell r="E288">
            <v>20.868333333333336</v>
          </cell>
        </row>
        <row r="289">
          <cell r="A289" t="str">
            <v>marzipan</v>
          </cell>
          <cell r="B289">
            <v>2</v>
          </cell>
          <cell r="C289" t="str">
            <v xml:space="preserve"> kg</v>
          </cell>
          <cell r="D289">
            <v>6.7855999999999996</v>
          </cell>
          <cell r="E289">
            <v>13.571199999999999</v>
          </cell>
        </row>
        <row r="290">
          <cell r="A290" t="str">
            <v>oats</v>
          </cell>
          <cell r="B290">
            <v>5</v>
          </cell>
          <cell r="C290" t="str">
            <v xml:space="preserve"> kg</v>
          </cell>
          <cell r="D290">
            <v>0.85</v>
          </cell>
          <cell r="E290">
            <v>4.25</v>
          </cell>
        </row>
        <row r="291">
          <cell r="A291" t="str">
            <v>puree apricot</v>
          </cell>
          <cell r="B291" t="str">
            <v>____________</v>
          </cell>
          <cell r="C291" t="str">
            <v xml:space="preserve">  1L</v>
          </cell>
          <cell r="D291">
            <v>7.25</v>
          </cell>
          <cell r="E291">
            <v>0</v>
          </cell>
        </row>
        <row r="292">
          <cell r="A292" t="str">
            <v>puree banana</v>
          </cell>
          <cell r="B292">
            <v>3</v>
          </cell>
          <cell r="C292" t="str">
            <v xml:space="preserve">  1L</v>
          </cell>
          <cell r="D292">
            <v>6.95</v>
          </cell>
          <cell r="E292">
            <v>20.85</v>
          </cell>
        </row>
        <row r="293">
          <cell r="A293" t="str">
            <v>puree blueberry</v>
          </cell>
          <cell r="B293" t="str">
            <v>____________</v>
          </cell>
          <cell r="C293" t="str">
            <v xml:space="preserve">  1L</v>
          </cell>
          <cell r="D293">
            <v>8.3000000000000007</v>
          </cell>
          <cell r="E293">
            <v>0</v>
          </cell>
        </row>
        <row r="294">
          <cell r="A294" t="str">
            <v>puree cassis</v>
          </cell>
          <cell r="B294">
            <v>3.5</v>
          </cell>
          <cell r="C294" t="str">
            <v xml:space="preserve">  1L</v>
          </cell>
          <cell r="D294">
            <v>8.66</v>
          </cell>
          <cell r="E294">
            <v>30.310000000000002</v>
          </cell>
        </row>
        <row r="295">
          <cell r="A295" t="str">
            <v>puree cranberry</v>
          </cell>
          <cell r="B295" t="str">
            <v>____________</v>
          </cell>
          <cell r="C295" t="str">
            <v xml:space="preserve">  1L</v>
          </cell>
          <cell r="D295">
            <v>10.5</v>
          </cell>
          <cell r="E295">
            <v>0</v>
          </cell>
        </row>
        <row r="296">
          <cell r="A296" t="str">
            <v>puree ginger</v>
          </cell>
          <cell r="C296" t="str">
            <v xml:space="preserve"> .5L</v>
          </cell>
          <cell r="D296">
            <v>11.3</v>
          </cell>
          <cell r="E296">
            <v>0</v>
          </cell>
        </row>
        <row r="297">
          <cell r="A297" t="str">
            <v>puree guava</v>
          </cell>
          <cell r="B297">
            <v>6</v>
          </cell>
          <cell r="C297" t="str">
            <v xml:space="preserve">  1L</v>
          </cell>
          <cell r="D297">
            <v>8.6999999999999993</v>
          </cell>
          <cell r="E297">
            <v>52.199999999999996</v>
          </cell>
        </row>
        <row r="298">
          <cell r="A298" t="str">
            <v>puree mango</v>
          </cell>
          <cell r="B298">
            <v>6</v>
          </cell>
          <cell r="C298" t="str">
            <v xml:space="preserve">  1L</v>
          </cell>
          <cell r="D298">
            <v>9.8350000000000009</v>
          </cell>
          <cell r="E298">
            <v>59.010000000000005</v>
          </cell>
        </row>
        <row r="299">
          <cell r="A299" t="str">
            <v>puree pepper</v>
          </cell>
          <cell r="B299">
            <v>5</v>
          </cell>
          <cell r="C299" t="str">
            <v xml:space="preserve">  1L</v>
          </cell>
          <cell r="D299">
            <v>12.066666666666668</v>
          </cell>
          <cell r="E299">
            <v>60.333333333333343</v>
          </cell>
        </row>
        <row r="300">
          <cell r="A300" t="str">
            <v>puree pear</v>
          </cell>
          <cell r="B300" t="str">
            <v>____________</v>
          </cell>
          <cell r="C300" t="str">
            <v xml:space="preserve">  1L</v>
          </cell>
          <cell r="D300">
            <v>7.49</v>
          </cell>
          <cell r="E300">
            <v>0</v>
          </cell>
        </row>
        <row r="301">
          <cell r="A301" t="str">
            <v>puree sundried tomato</v>
          </cell>
          <cell r="B301">
            <v>2</v>
          </cell>
          <cell r="C301" t="str">
            <v xml:space="preserve">  1L</v>
          </cell>
          <cell r="D301">
            <v>18.399999999999999</v>
          </cell>
          <cell r="E301">
            <v>36.799999999999997</v>
          </cell>
        </row>
        <row r="302">
          <cell r="A302" t="str">
            <v>puree papaya</v>
          </cell>
          <cell r="B302">
            <v>1</v>
          </cell>
          <cell r="C302" t="str">
            <v xml:space="preserve">  1L</v>
          </cell>
          <cell r="D302">
            <v>8.9</v>
          </cell>
          <cell r="E302">
            <v>8.9</v>
          </cell>
        </row>
        <row r="303">
          <cell r="A303" t="str">
            <v>vanilla beans</v>
          </cell>
          <cell r="B303">
            <v>50</v>
          </cell>
          <cell r="C303" t="str">
            <v xml:space="preserve"> each</v>
          </cell>
          <cell r="D303">
            <v>0.54400000000000004</v>
          </cell>
          <cell r="E303">
            <v>27.200000000000003</v>
          </cell>
        </row>
        <row r="304">
          <cell r="A304" t="str">
            <v>yeast dry fleishman</v>
          </cell>
          <cell r="B304">
            <v>1.5</v>
          </cell>
          <cell r="C304" t="str">
            <v xml:space="preserve"> kg</v>
          </cell>
          <cell r="D304">
            <v>5.57</v>
          </cell>
          <cell r="E304">
            <v>8.3550000000000004</v>
          </cell>
        </row>
        <row r="305">
          <cell r="A305" t="str">
            <v>BAR BEVERAGES</v>
          </cell>
          <cell r="E305" t="str">
            <v xml:space="preserve"> </v>
          </cell>
        </row>
        <row r="306">
          <cell r="A306" t="str">
            <v>almond/vanilla syrup</v>
          </cell>
          <cell r="B306">
            <v>0.1</v>
          </cell>
          <cell r="C306" t="str">
            <v xml:space="preserve"> bottle</v>
          </cell>
          <cell r="D306">
            <v>13.75</v>
          </cell>
          <cell r="E306">
            <v>1.375</v>
          </cell>
        </row>
        <row r="307">
          <cell r="A307" t="str">
            <v>coffee decaf regular</v>
          </cell>
          <cell r="B307">
            <v>64</v>
          </cell>
          <cell r="C307" t="str">
            <v xml:space="preserve"> package</v>
          </cell>
          <cell r="D307">
            <v>1.3671875</v>
          </cell>
          <cell r="E307">
            <v>87.5</v>
          </cell>
        </row>
        <row r="308">
          <cell r="A308" t="str">
            <v>coffee regular</v>
          </cell>
          <cell r="B308">
            <v>14</v>
          </cell>
          <cell r="C308" t="str">
            <v xml:space="preserve"> #</v>
          </cell>
          <cell r="D308">
            <v>9.4600000000000009</v>
          </cell>
          <cell r="E308">
            <v>132.44</v>
          </cell>
        </row>
        <row r="309">
          <cell r="A309" t="str">
            <v>de alcohol beer</v>
          </cell>
          <cell r="B309">
            <v>15</v>
          </cell>
          <cell r="C309" t="str">
            <v xml:space="preserve"> bottle</v>
          </cell>
          <cell r="D309">
            <v>1.57</v>
          </cell>
          <cell r="E309">
            <v>23.55</v>
          </cell>
        </row>
        <row r="310">
          <cell r="A310" t="str">
            <v>espresso decaf</v>
          </cell>
          <cell r="B310">
            <v>1.25</v>
          </cell>
          <cell r="C310" t="str">
            <v xml:space="preserve"> kg</v>
          </cell>
          <cell r="D310">
            <v>21.5</v>
          </cell>
          <cell r="E310">
            <v>26.875</v>
          </cell>
        </row>
        <row r="311">
          <cell r="A311" t="str">
            <v>espresso regular</v>
          </cell>
          <cell r="B311">
            <v>4</v>
          </cell>
          <cell r="C311" t="str">
            <v xml:space="preserve"> kg</v>
          </cell>
          <cell r="D311">
            <v>18.5</v>
          </cell>
          <cell r="E311">
            <v>74</v>
          </cell>
        </row>
        <row r="312">
          <cell r="A312" t="str">
            <v>hot chocolate mix</v>
          </cell>
          <cell r="B312">
            <v>1.5</v>
          </cell>
          <cell r="C312" t="str">
            <v xml:space="preserve"> box</v>
          </cell>
          <cell r="D312">
            <v>43.8</v>
          </cell>
          <cell r="E312">
            <v>65.699999999999989</v>
          </cell>
        </row>
        <row r="313">
          <cell r="A313" t="str">
            <v>lemon bar mix</v>
          </cell>
          <cell r="B313">
            <v>11</v>
          </cell>
          <cell r="C313" t="str">
            <v xml:space="preserve"> bag</v>
          </cell>
          <cell r="D313">
            <v>3.04</v>
          </cell>
          <cell r="E313">
            <v>33.44</v>
          </cell>
        </row>
        <row r="314">
          <cell r="A314" t="str">
            <v>lime bar mix</v>
          </cell>
          <cell r="B314">
            <v>1</v>
          </cell>
          <cell r="C314" t="str">
            <v xml:space="preserve"> bag</v>
          </cell>
          <cell r="D314">
            <v>3.39</v>
          </cell>
          <cell r="E314">
            <v>3.39</v>
          </cell>
        </row>
        <row r="315">
          <cell r="A315" t="str">
            <v>lime cordial</v>
          </cell>
          <cell r="B315">
            <v>1</v>
          </cell>
          <cell r="C315" t="str">
            <v xml:space="preserve"> bottle</v>
          </cell>
          <cell r="D315">
            <v>5.25</v>
          </cell>
          <cell r="E315">
            <v>5.25</v>
          </cell>
        </row>
        <row r="316">
          <cell r="A316" t="str">
            <v>peach bar mix</v>
          </cell>
          <cell r="B316" t="str">
            <v>____________</v>
          </cell>
          <cell r="C316" t="str">
            <v xml:space="preserve"> pkg</v>
          </cell>
          <cell r="D316">
            <v>2.5099999999999998</v>
          </cell>
          <cell r="E316">
            <v>0</v>
          </cell>
        </row>
        <row r="317">
          <cell r="A317" t="str">
            <v>soda's and co2</v>
          </cell>
          <cell r="B317">
            <v>17</v>
          </cell>
          <cell r="C317" t="str">
            <v xml:space="preserve"> each</v>
          </cell>
          <cell r="D317">
            <v>20</v>
          </cell>
          <cell r="E317">
            <v>340</v>
          </cell>
        </row>
        <row r="318">
          <cell r="A318" t="str">
            <v>tea blue eyes</v>
          </cell>
          <cell r="B318">
            <v>0.3</v>
          </cell>
          <cell r="C318" t="str">
            <v>kg</v>
          </cell>
          <cell r="D318">
            <v>77.5</v>
          </cell>
          <cell r="E318">
            <v>23.25</v>
          </cell>
        </row>
        <row r="319">
          <cell r="A319" t="str">
            <v>tea earl grey</v>
          </cell>
          <cell r="B319">
            <v>0.4</v>
          </cell>
          <cell r="C319" t="str">
            <v>kg</v>
          </cell>
          <cell r="D319">
            <v>26</v>
          </cell>
          <cell r="E319">
            <v>10.4</v>
          </cell>
        </row>
        <row r="320">
          <cell r="A320" t="str">
            <v>tea english breakfast</v>
          </cell>
          <cell r="B320">
            <v>0.1</v>
          </cell>
          <cell r="C320" t="str">
            <v>kg</v>
          </cell>
          <cell r="D320">
            <v>52.5</v>
          </cell>
          <cell r="E320">
            <v>5.25</v>
          </cell>
        </row>
        <row r="321">
          <cell r="A321" t="str">
            <v xml:space="preserve">tea herbal </v>
          </cell>
          <cell r="B321">
            <v>1</v>
          </cell>
          <cell r="C321" t="str">
            <v>kg</v>
          </cell>
          <cell r="D321">
            <v>52.5</v>
          </cell>
          <cell r="E321">
            <v>52.5</v>
          </cell>
        </row>
        <row r="322">
          <cell r="A322" t="str">
            <v>tea iced</v>
          </cell>
          <cell r="B322" t="str">
            <v>____________</v>
          </cell>
          <cell r="C322" t="str">
            <v xml:space="preserve"> each</v>
          </cell>
          <cell r="D322">
            <v>3.0830000000000002</v>
          </cell>
          <cell r="E322">
            <v>0</v>
          </cell>
        </row>
        <row r="323">
          <cell r="A323" t="str">
            <v>tea neates</v>
          </cell>
          <cell r="B323" t="str">
            <v>____________</v>
          </cell>
          <cell r="C323" t="str">
            <v xml:space="preserve"> box 200</v>
          </cell>
          <cell r="D323">
            <v>9</v>
          </cell>
          <cell r="E323">
            <v>0</v>
          </cell>
        </row>
        <row r="324">
          <cell r="A324" t="str">
            <v>ty nant</v>
          </cell>
          <cell r="B324" t="str">
            <v>____________</v>
          </cell>
          <cell r="C324" t="str">
            <v xml:space="preserve"> case</v>
          </cell>
          <cell r="D324">
            <v>37.22</v>
          </cell>
          <cell r="E324">
            <v>0</v>
          </cell>
        </row>
        <row r="325">
          <cell r="A325" t="str">
            <v>water aqua libra</v>
          </cell>
          <cell r="B325">
            <v>36</v>
          </cell>
          <cell r="C325" t="str">
            <v xml:space="preserve"> 200ml</v>
          </cell>
          <cell r="D325">
            <v>1.29</v>
          </cell>
          <cell r="E325">
            <v>46.44</v>
          </cell>
        </row>
        <row r="326">
          <cell r="A326" t="str">
            <v>water aqua libra</v>
          </cell>
          <cell r="B326" t="str">
            <v>____________</v>
          </cell>
          <cell r="C326" t="str">
            <v xml:space="preserve"> 750ml</v>
          </cell>
          <cell r="D326">
            <v>3.59</v>
          </cell>
          <cell r="E326">
            <v>0</v>
          </cell>
        </row>
        <row r="327">
          <cell r="A327" t="str">
            <v>water evain</v>
          </cell>
          <cell r="B327">
            <v>19</v>
          </cell>
          <cell r="C327" t="str">
            <v xml:space="preserve"> 1L</v>
          </cell>
          <cell r="D327">
            <v>1.655</v>
          </cell>
          <cell r="E327">
            <v>31.445</v>
          </cell>
        </row>
        <row r="328">
          <cell r="A328" t="str">
            <v>water evian</v>
          </cell>
          <cell r="B328" t="str">
            <v>____________</v>
          </cell>
          <cell r="C328" t="str">
            <v xml:space="preserve"> 500ml</v>
          </cell>
          <cell r="D328">
            <v>1.02</v>
          </cell>
          <cell r="E328">
            <v>0</v>
          </cell>
        </row>
        <row r="329">
          <cell r="A329" t="str">
            <v>water silvan</v>
          </cell>
          <cell r="B329">
            <v>75</v>
          </cell>
          <cell r="C329" t="str">
            <v xml:space="preserve"> bottle</v>
          </cell>
          <cell r="D329">
            <v>0.875</v>
          </cell>
          <cell r="E329">
            <v>65.625</v>
          </cell>
        </row>
        <row r="330">
          <cell r="A330" t="str">
            <v>soda deposits</v>
          </cell>
          <cell r="B330">
            <v>20</v>
          </cell>
          <cell r="C330" t="str">
            <v>ea</v>
          </cell>
          <cell r="D330">
            <v>10</v>
          </cell>
          <cell r="E330">
            <v>200</v>
          </cell>
        </row>
        <row r="331">
          <cell r="A331" t="str">
            <v>wine non alcoholic</v>
          </cell>
          <cell r="B331">
            <v>12</v>
          </cell>
          <cell r="C331" t="str">
            <v>bottle</v>
          </cell>
          <cell r="D331">
            <v>7.95</v>
          </cell>
          <cell r="E331">
            <v>95.4</v>
          </cell>
        </row>
        <row r="333">
          <cell r="A333" t="str">
            <v>BEANS/PULSES</v>
          </cell>
          <cell r="B333" t="str">
            <v xml:space="preserve"> </v>
          </cell>
        </row>
        <row r="334">
          <cell r="A334" t="str">
            <v>black turtle beans</v>
          </cell>
          <cell r="B334">
            <v>5</v>
          </cell>
          <cell r="C334" t="str">
            <v xml:space="preserve"> bag</v>
          </cell>
          <cell r="D334">
            <v>2.33</v>
          </cell>
          <cell r="E334">
            <v>11.65</v>
          </cell>
        </row>
        <row r="335">
          <cell r="A335" t="str">
            <v>cous cous</v>
          </cell>
          <cell r="B335" t="str">
            <v>____________</v>
          </cell>
          <cell r="C335" t="str">
            <v xml:space="preserve"> kg</v>
          </cell>
          <cell r="D335">
            <v>2.2999999999999998</v>
          </cell>
          <cell r="E335">
            <v>0</v>
          </cell>
        </row>
        <row r="336">
          <cell r="A336" t="str">
            <v>lentils red</v>
          </cell>
          <cell r="B336">
            <v>1</v>
          </cell>
          <cell r="C336" t="str">
            <v xml:space="preserve"> box</v>
          </cell>
          <cell r="D336">
            <v>12.03</v>
          </cell>
          <cell r="E336">
            <v>12.03</v>
          </cell>
        </row>
        <row r="337">
          <cell r="A337" t="str">
            <v>lentils green</v>
          </cell>
          <cell r="B337">
            <v>0.5</v>
          </cell>
          <cell r="C337" t="str">
            <v xml:space="preserve"> box</v>
          </cell>
          <cell r="D337">
            <v>7.42</v>
          </cell>
          <cell r="E337">
            <v>3.71</v>
          </cell>
        </row>
        <row r="338">
          <cell r="A338" t="str">
            <v>pinto beans</v>
          </cell>
          <cell r="B338">
            <v>1</v>
          </cell>
          <cell r="C338" t="str">
            <v xml:space="preserve"> box</v>
          </cell>
          <cell r="D338">
            <v>10.54</v>
          </cell>
          <cell r="E338">
            <v>10.54</v>
          </cell>
        </row>
        <row r="339">
          <cell r="A339" t="str">
            <v>small white navy bean</v>
          </cell>
          <cell r="B339" t="str">
            <v>____________</v>
          </cell>
          <cell r="C339" t="str">
            <v xml:space="preserve"> kg</v>
          </cell>
          <cell r="D339">
            <v>1.56816</v>
          </cell>
          <cell r="E339">
            <v>0</v>
          </cell>
        </row>
        <row r="340">
          <cell r="A340" t="str">
            <v>split pea green</v>
          </cell>
          <cell r="B340" t="str">
            <v>____________</v>
          </cell>
          <cell r="C340" t="str">
            <v xml:space="preserve"> box</v>
          </cell>
          <cell r="D340">
            <v>5.39</v>
          </cell>
          <cell r="E340">
            <v>0</v>
          </cell>
        </row>
        <row r="341">
          <cell r="A341" t="str">
            <v>sunflower seeds</v>
          </cell>
          <cell r="B341" t="str">
            <v>____________</v>
          </cell>
          <cell r="C341" t="str">
            <v xml:space="preserve"> box</v>
          </cell>
          <cell r="D341">
            <v>10.89</v>
          </cell>
          <cell r="E341">
            <v>0</v>
          </cell>
        </row>
        <row r="342">
          <cell r="A342" t="str">
            <v>________________</v>
          </cell>
          <cell r="B342" t="str">
            <v>____________</v>
          </cell>
          <cell r="C342" t="str">
            <v>_______</v>
          </cell>
          <cell r="D342">
            <v>0</v>
          </cell>
          <cell r="E342">
            <v>0</v>
          </cell>
        </row>
        <row r="343">
          <cell r="B343" t="str">
            <v xml:space="preserve"> </v>
          </cell>
        </row>
        <row r="344">
          <cell r="A344" t="str">
            <v>CONDIMENTS</v>
          </cell>
          <cell r="B344" t="str">
            <v xml:space="preserve"> </v>
          </cell>
        </row>
        <row r="345">
          <cell r="A345" t="str">
            <v>angostura bitters</v>
          </cell>
          <cell r="B345">
            <v>4</v>
          </cell>
          <cell r="C345" t="str">
            <v xml:space="preserve"> each</v>
          </cell>
          <cell r="D345">
            <v>3.23</v>
          </cell>
          <cell r="E345">
            <v>12.92</v>
          </cell>
        </row>
        <row r="346">
          <cell r="A346" t="str">
            <v>chutney</v>
          </cell>
          <cell r="B346">
            <v>5</v>
          </cell>
          <cell r="C346" t="str">
            <v xml:space="preserve"> 1L</v>
          </cell>
          <cell r="D346">
            <v>4.25</v>
          </cell>
          <cell r="E346">
            <v>21.25</v>
          </cell>
        </row>
        <row r="347">
          <cell r="A347" t="str">
            <v>grenadine</v>
          </cell>
          <cell r="B347">
            <v>1.1000000000000001</v>
          </cell>
          <cell r="C347" t="str">
            <v xml:space="preserve"> each</v>
          </cell>
          <cell r="D347">
            <v>4.18</v>
          </cell>
          <cell r="E347">
            <v>4.5979999999999999</v>
          </cell>
        </row>
        <row r="348">
          <cell r="A348" t="str">
            <v>horseradish</v>
          </cell>
          <cell r="B348">
            <v>0.5</v>
          </cell>
          <cell r="C348" t="str">
            <v xml:space="preserve"> jar</v>
          </cell>
          <cell r="D348">
            <v>11.52</v>
          </cell>
          <cell r="E348">
            <v>5.76</v>
          </cell>
        </row>
        <row r="349">
          <cell r="A349" t="str">
            <v xml:space="preserve">ketchup </v>
          </cell>
          <cell r="B349">
            <v>4</v>
          </cell>
          <cell r="C349" t="str">
            <v xml:space="preserve"> bottle</v>
          </cell>
          <cell r="D349">
            <v>1.89</v>
          </cell>
          <cell r="E349">
            <v>7.56</v>
          </cell>
        </row>
        <row r="350">
          <cell r="A350" t="str">
            <v>mint sauce</v>
          </cell>
          <cell r="B350">
            <v>1</v>
          </cell>
          <cell r="C350" t="str">
            <v xml:space="preserve">  1L</v>
          </cell>
          <cell r="D350">
            <v>1.25</v>
          </cell>
          <cell r="E350">
            <v>1.25</v>
          </cell>
        </row>
        <row r="351">
          <cell r="A351" t="str">
            <v>quince butter</v>
          </cell>
          <cell r="B351">
            <v>1</v>
          </cell>
          <cell r="C351" t="str">
            <v xml:space="preserve"> tub</v>
          </cell>
          <cell r="D351">
            <v>3.89</v>
          </cell>
          <cell r="E351">
            <v>3.89</v>
          </cell>
        </row>
        <row r="352">
          <cell r="A352" t="str">
            <v xml:space="preserve">soy sauce </v>
          </cell>
          <cell r="B352">
            <v>1.25</v>
          </cell>
          <cell r="C352" t="str">
            <v xml:space="preserve"> tin</v>
          </cell>
          <cell r="D352">
            <v>13.95</v>
          </cell>
          <cell r="E352">
            <v>17.4375</v>
          </cell>
        </row>
        <row r="353">
          <cell r="A353" t="str">
            <v>tobasco</v>
          </cell>
          <cell r="B353">
            <v>6</v>
          </cell>
          <cell r="C353" t="str">
            <v xml:space="preserve"> bottle</v>
          </cell>
          <cell r="D353">
            <v>2.2000000000000002</v>
          </cell>
          <cell r="E353">
            <v>13.200000000000001</v>
          </cell>
        </row>
        <row r="354">
          <cell r="A354" t="str">
            <v>worchestershire sauce</v>
          </cell>
          <cell r="B354">
            <v>5</v>
          </cell>
          <cell r="C354" t="str">
            <v xml:space="preserve"> bottle</v>
          </cell>
          <cell r="D354">
            <v>1.92</v>
          </cell>
          <cell r="E354">
            <v>9.6</v>
          </cell>
        </row>
        <row r="355">
          <cell r="A355" t="str">
            <v>_________________</v>
          </cell>
          <cell r="B355" t="str">
            <v>____________</v>
          </cell>
          <cell r="C355" t="str">
            <v>______</v>
          </cell>
          <cell r="D355">
            <v>0</v>
          </cell>
          <cell r="E355">
            <v>0</v>
          </cell>
        </row>
        <row r="356">
          <cell r="B356" t="str">
            <v xml:space="preserve"> </v>
          </cell>
        </row>
        <row r="357">
          <cell r="A357" t="str">
            <v>FLOUR</v>
          </cell>
          <cell r="B357" t="str">
            <v xml:space="preserve"> </v>
          </cell>
        </row>
        <row r="358">
          <cell r="A358" t="str">
            <v>all purpose robin hood</v>
          </cell>
          <cell r="B358">
            <v>2</v>
          </cell>
          <cell r="C358" t="str">
            <v xml:space="preserve"> sack</v>
          </cell>
          <cell r="D358">
            <v>10.98</v>
          </cell>
          <cell r="E358">
            <v>21.96</v>
          </cell>
        </row>
        <row r="359">
          <cell r="A359" t="str">
            <v>buckwheat</v>
          </cell>
          <cell r="B359">
            <v>10</v>
          </cell>
          <cell r="C359" t="str">
            <v xml:space="preserve"> kg</v>
          </cell>
          <cell r="D359">
            <v>1.52</v>
          </cell>
          <cell r="E359">
            <v>15.2</v>
          </cell>
        </row>
        <row r="360">
          <cell r="A360" t="str">
            <v>corn flour</v>
          </cell>
          <cell r="B360" t="str">
            <v>____________</v>
          </cell>
          <cell r="C360" t="str">
            <v xml:space="preserve"> kg</v>
          </cell>
          <cell r="D360">
            <v>0.99176000000000009</v>
          </cell>
          <cell r="E360">
            <v>0</v>
          </cell>
        </row>
        <row r="361">
          <cell r="A361" t="str">
            <v>cornmeal</v>
          </cell>
          <cell r="B361">
            <v>16</v>
          </cell>
          <cell r="C361" t="str">
            <v xml:space="preserve"> kg</v>
          </cell>
          <cell r="D361">
            <v>0.89749999999999996</v>
          </cell>
          <cell r="E361">
            <v>14.36</v>
          </cell>
        </row>
        <row r="362">
          <cell r="A362" t="str">
            <v>cous cous</v>
          </cell>
          <cell r="B362" t="str">
            <v>____________</v>
          </cell>
          <cell r="C362" t="str">
            <v xml:space="preserve"> box</v>
          </cell>
          <cell r="D362">
            <v>1.65</v>
          </cell>
          <cell r="E362">
            <v>0</v>
          </cell>
        </row>
        <row r="363">
          <cell r="A363" t="str">
            <v>rice flour</v>
          </cell>
          <cell r="B363">
            <v>2</v>
          </cell>
          <cell r="C363" t="str">
            <v xml:space="preserve"> kg</v>
          </cell>
          <cell r="D363">
            <v>1.24</v>
          </cell>
          <cell r="E363">
            <v>2.48</v>
          </cell>
        </row>
        <row r="364">
          <cell r="A364" t="str">
            <v>rye</v>
          </cell>
          <cell r="B364">
            <v>0.1</v>
          </cell>
          <cell r="C364" t="str">
            <v xml:space="preserve"> sack</v>
          </cell>
          <cell r="D364">
            <v>9.44</v>
          </cell>
          <cell r="E364">
            <v>0.94399999999999995</v>
          </cell>
        </row>
        <row r="365">
          <cell r="A365" t="str">
            <v>whole wheat R. hood</v>
          </cell>
          <cell r="B365">
            <v>0.5</v>
          </cell>
          <cell r="C365" t="str">
            <v xml:space="preserve"> sack</v>
          </cell>
          <cell r="D365">
            <v>11.2</v>
          </cell>
          <cell r="E365">
            <v>5.6</v>
          </cell>
        </row>
        <row r="366">
          <cell r="A366" t="str">
            <v>multigrain mix</v>
          </cell>
          <cell r="B366" t="str">
            <v>____________</v>
          </cell>
          <cell r="C366" t="str">
            <v>kg</v>
          </cell>
          <cell r="D366">
            <v>2</v>
          </cell>
          <cell r="E366">
            <v>0</v>
          </cell>
        </row>
        <row r="368">
          <cell r="A368" t="str">
            <v>FREEZER</v>
          </cell>
          <cell r="B368" t="str">
            <v xml:space="preserve"> </v>
          </cell>
          <cell r="D368" t="str">
            <v xml:space="preserve"> </v>
          </cell>
        </row>
        <row r="369">
          <cell r="A369" t="str">
            <v>corn kernels</v>
          </cell>
          <cell r="B369">
            <v>4.5</v>
          </cell>
          <cell r="C369" t="str">
            <v>2kg</v>
          </cell>
          <cell r="D369">
            <v>3.5</v>
          </cell>
          <cell r="E369">
            <v>15.75</v>
          </cell>
        </row>
        <row r="370">
          <cell r="A370" t="str">
            <v>filo pastry</v>
          </cell>
          <cell r="B370" t="str">
            <v>____________</v>
          </cell>
          <cell r="C370" t="str">
            <v xml:space="preserve"> 1#</v>
          </cell>
          <cell r="D370">
            <v>2.4</v>
          </cell>
          <cell r="E370">
            <v>0</v>
          </cell>
        </row>
        <row r="371">
          <cell r="A371" t="str">
            <v>puff pastry</v>
          </cell>
          <cell r="B371">
            <v>4</v>
          </cell>
          <cell r="C371" t="str">
            <v xml:space="preserve"> sheet</v>
          </cell>
          <cell r="D371">
            <v>12.457142857142857</v>
          </cell>
          <cell r="E371">
            <v>49.828571428571429</v>
          </cell>
        </row>
        <row r="372">
          <cell r="A372" t="str">
            <v>rhubarb</v>
          </cell>
          <cell r="B372" t="str">
            <v>____________</v>
          </cell>
          <cell r="C372" t="str">
            <v>2 kg</v>
          </cell>
          <cell r="D372">
            <v>4.25</v>
          </cell>
          <cell r="E372">
            <v>0</v>
          </cell>
        </row>
        <row r="373">
          <cell r="A373" t="str">
            <v>spring roll wrappers</v>
          </cell>
          <cell r="B373">
            <v>2</v>
          </cell>
          <cell r="C373" t="str">
            <v>package</v>
          </cell>
          <cell r="D373">
            <v>1.89</v>
          </cell>
          <cell r="E373">
            <v>3.78</v>
          </cell>
        </row>
        <row r="374">
          <cell r="A374" t="str">
            <v>wonton wrappers</v>
          </cell>
          <cell r="B374" t="str">
            <v>____________</v>
          </cell>
          <cell r="C374" t="str">
            <v>package</v>
          </cell>
          <cell r="D374">
            <v>1.1499999999999999</v>
          </cell>
          <cell r="E374">
            <v>0</v>
          </cell>
        </row>
        <row r="375">
          <cell r="A375" t="str">
            <v>______________________</v>
          </cell>
          <cell r="B375" t="str">
            <v>____________</v>
          </cell>
          <cell r="C375" t="str">
            <v>______</v>
          </cell>
          <cell r="D375">
            <v>0</v>
          </cell>
          <cell r="E375">
            <v>0</v>
          </cell>
        </row>
        <row r="377">
          <cell r="A377" t="str">
            <v>HERBS/SPICES</v>
          </cell>
          <cell r="B377" t="str">
            <v xml:space="preserve"> </v>
          </cell>
        </row>
        <row r="378">
          <cell r="A378" t="str">
            <v>all spice whole</v>
          </cell>
          <cell r="B378">
            <v>0.5</v>
          </cell>
          <cell r="C378" t="str">
            <v xml:space="preserve"> 1lb</v>
          </cell>
          <cell r="D378">
            <v>6.67</v>
          </cell>
          <cell r="E378">
            <v>3.335</v>
          </cell>
        </row>
        <row r="379">
          <cell r="A379" t="str">
            <v>star anise</v>
          </cell>
          <cell r="B379" t="str">
            <v>____________</v>
          </cell>
          <cell r="C379" t="str">
            <v xml:space="preserve"> 1lb</v>
          </cell>
          <cell r="D379">
            <v>4.75</v>
          </cell>
          <cell r="E379">
            <v>0</v>
          </cell>
        </row>
        <row r="380">
          <cell r="A380" t="str">
            <v>basil sweet whole</v>
          </cell>
          <cell r="B380" t="str">
            <v>____________</v>
          </cell>
          <cell r="C380" t="str">
            <v xml:space="preserve"> 1lb</v>
          </cell>
          <cell r="D380">
            <v>4.26</v>
          </cell>
          <cell r="E380">
            <v>0</v>
          </cell>
        </row>
        <row r="381">
          <cell r="A381" t="str">
            <v>bay leaves whole</v>
          </cell>
          <cell r="B381">
            <v>1</v>
          </cell>
          <cell r="C381" t="str">
            <v xml:space="preserve"> 1kg</v>
          </cell>
          <cell r="D381">
            <v>7.2</v>
          </cell>
          <cell r="E381">
            <v>7.2</v>
          </cell>
        </row>
        <row r="382">
          <cell r="A382" t="str">
            <v>caraway seeds whole</v>
          </cell>
          <cell r="B382">
            <v>1.5</v>
          </cell>
          <cell r="C382" t="str">
            <v xml:space="preserve"> 1kg</v>
          </cell>
          <cell r="D382">
            <v>5.64</v>
          </cell>
          <cell r="E382">
            <v>8.4599999999999991</v>
          </cell>
        </row>
        <row r="383">
          <cell r="A383" t="str">
            <v>cardamon whole</v>
          </cell>
          <cell r="B383" t="str">
            <v>____________</v>
          </cell>
          <cell r="C383" t="str">
            <v xml:space="preserve"> 1lb</v>
          </cell>
          <cell r="D383">
            <v>8.25</v>
          </cell>
          <cell r="E383">
            <v>0</v>
          </cell>
        </row>
        <row r="384">
          <cell r="A384" t="str">
            <v>cayenne pepper</v>
          </cell>
          <cell r="B384">
            <v>1</v>
          </cell>
          <cell r="C384" t="str">
            <v xml:space="preserve"> 1lb</v>
          </cell>
          <cell r="D384">
            <v>5.08</v>
          </cell>
          <cell r="E384">
            <v>5.08</v>
          </cell>
        </row>
        <row r="385">
          <cell r="A385" t="str">
            <v>celery salt</v>
          </cell>
          <cell r="B385" t="str">
            <v>____________</v>
          </cell>
          <cell r="C385" t="str">
            <v xml:space="preserve"> 1lb</v>
          </cell>
          <cell r="D385">
            <v>2.39</v>
          </cell>
          <cell r="E385">
            <v>0</v>
          </cell>
        </row>
        <row r="386">
          <cell r="A386" t="str">
            <v>celery seed whole</v>
          </cell>
          <cell r="B386" t="str">
            <v>____________</v>
          </cell>
          <cell r="C386" t="str">
            <v xml:space="preserve"> 1lb</v>
          </cell>
          <cell r="D386">
            <v>3</v>
          </cell>
          <cell r="E386">
            <v>0</v>
          </cell>
        </row>
        <row r="387">
          <cell r="A387" t="str">
            <v>chilli peppers crushed</v>
          </cell>
          <cell r="B387">
            <v>0.5</v>
          </cell>
          <cell r="C387" t="str">
            <v xml:space="preserve"> 1kg</v>
          </cell>
          <cell r="D387">
            <v>5.88</v>
          </cell>
          <cell r="E387">
            <v>2.94</v>
          </cell>
        </row>
        <row r="388">
          <cell r="A388" t="str">
            <v>chilli powder mexican</v>
          </cell>
          <cell r="B388" t="str">
            <v>____________</v>
          </cell>
          <cell r="C388" t="str">
            <v xml:space="preserve"> 1lb</v>
          </cell>
          <cell r="D388">
            <v>3.26</v>
          </cell>
          <cell r="E388">
            <v>0</v>
          </cell>
        </row>
        <row r="389">
          <cell r="A389" t="str">
            <v>cinnamon ground</v>
          </cell>
          <cell r="B389">
            <v>1.5</v>
          </cell>
          <cell r="C389" t="str">
            <v xml:space="preserve"> 1kg</v>
          </cell>
          <cell r="D389">
            <v>13.195</v>
          </cell>
          <cell r="E389">
            <v>19.7925</v>
          </cell>
        </row>
        <row r="390">
          <cell r="A390" t="str">
            <v>cinnamon sticks 3-4"</v>
          </cell>
          <cell r="B390">
            <v>1</v>
          </cell>
          <cell r="C390" t="str">
            <v>2lb</v>
          </cell>
          <cell r="D390">
            <v>9.15</v>
          </cell>
          <cell r="E390">
            <v>9.15</v>
          </cell>
        </row>
        <row r="391">
          <cell r="A391" t="str">
            <v>cloves whole</v>
          </cell>
          <cell r="B391">
            <v>1</v>
          </cell>
          <cell r="C391" t="str">
            <v xml:space="preserve"> 1lb</v>
          </cell>
          <cell r="D391">
            <v>4.62</v>
          </cell>
          <cell r="E391">
            <v>4.62</v>
          </cell>
        </row>
        <row r="392">
          <cell r="A392" t="str">
            <v>coriander whole</v>
          </cell>
          <cell r="B392">
            <v>1</v>
          </cell>
          <cell r="C392" t="str">
            <v xml:space="preserve"> 1lb</v>
          </cell>
          <cell r="D392">
            <v>3.43</v>
          </cell>
          <cell r="E392">
            <v>3.43</v>
          </cell>
        </row>
        <row r="393">
          <cell r="A393" t="str">
            <v>cumin ground</v>
          </cell>
          <cell r="B393">
            <v>1</v>
          </cell>
          <cell r="C393" t="str">
            <v>#</v>
          </cell>
          <cell r="D393">
            <v>5.81</v>
          </cell>
          <cell r="E393">
            <v>5.81</v>
          </cell>
        </row>
        <row r="394">
          <cell r="A394" t="str">
            <v>curry powder indian</v>
          </cell>
          <cell r="B394">
            <v>1</v>
          </cell>
          <cell r="C394" t="str">
            <v xml:space="preserve"> 1lb</v>
          </cell>
          <cell r="D394">
            <v>4.2</v>
          </cell>
          <cell r="E394">
            <v>4.2</v>
          </cell>
        </row>
        <row r="395">
          <cell r="A395" t="str">
            <v>dill seed whole</v>
          </cell>
          <cell r="B395">
            <v>1</v>
          </cell>
          <cell r="C395" t="str">
            <v xml:space="preserve"> 1lb</v>
          </cell>
          <cell r="D395">
            <v>4.5</v>
          </cell>
          <cell r="E395">
            <v>4.5</v>
          </cell>
        </row>
        <row r="396">
          <cell r="A396" t="str">
            <v>fennel seed whole</v>
          </cell>
          <cell r="B396">
            <v>1</v>
          </cell>
          <cell r="C396" t="str">
            <v xml:space="preserve"> 1lb</v>
          </cell>
          <cell r="D396">
            <v>5.08</v>
          </cell>
          <cell r="E396">
            <v>5.08</v>
          </cell>
        </row>
        <row r="397">
          <cell r="A397" t="str">
            <v>garlic powder</v>
          </cell>
          <cell r="B397">
            <v>0.5</v>
          </cell>
          <cell r="C397" t="str">
            <v xml:space="preserve"> 1kg</v>
          </cell>
          <cell r="D397">
            <v>5.82</v>
          </cell>
          <cell r="E397">
            <v>2.91</v>
          </cell>
        </row>
        <row r="398">
          <cell r="A398" t="str">
            <v>ginger ground</v>
          </cell>
          <cell r="B398">
            <v>0.7</v>
          </cell>
          <cell r="C398" t="str">
            <v xml:space="preserve"> 1kg</v>
          </cell>
          <cell r="D398">
            <v>6.08</v>
          </cell>
          <cell r="E398">
            <v>4.2559999999999993</v>
          </cell>
        </row>
        <row r="399">
          <cell r="A399" t="str">
            <v>juniper berries</v>
          </cell>
          <cell r="B399">
            <v>0.5</v>
          </cell>
          <cell r="C399" t="str">
            <v xml:space="preserve"> 1lb</v>
          </cell>
          <cell r="D399">
            <v>10</v>
          </cell>
          <cell r="E399">
            <v>5</v>
          </cell>
        </row>
        <row r="400">
          <cell r="A400" t="str">
            <v>marjoram whole</v>
          </cell>
          <cell r="B400" t="str">
            <v>____________</v>
          </cell>
          <cell r="C400" t="str">
            <v xml:space="preserve"> 1lb</v>
          </cell>
          <cell r="D400">
            <v>3.84</v>
          </cell>
          <cell r="E400">
            <v>0</v>
          </cell>
        </row>
        <row r="401">
          <cell r="A401" t="str">
            <v>mint flakes</v>
          </cell>
          <cell r="B401">
            <v>0.25</v>
          </cell>
          <cell r="C401" t="str">
            <v xml:space="preserve"> 1lb</v>
          </cell>
          <cell r="D401">
            <v>4.59</v>
          </cell>
          <cell r="E401">
            <v>1.1475</v>
          </cell>
        </row>
        <row r="402">
          <cell r="A402" t="str">
            <v>mustard seed</v>
          </cell>
          <cell r="B402">
            <v>1</v>
          </cell>
          <cell r="C402" t="str">
            <v xml:space="preserve"> 1lb</v>
          </cell>
          <cell r="D402">
            <v>3.12</v>
          </cell>
          <cell r="E402">
            <v>3.12</v>
          </cell>
        </row>
        <row r="403">
          <cell r="A403" t="str">
            <v>nutmeg ground</v>
          </cell>
          <cell r="B403">
            <v>0.5</v>
          </cell>
          <cell r="C403" t="str">
            <v xml:space="preserve"> 1lb</v>
          </cell>
          <cell r="D403">
            <v>9.24</v>
          </cell>
          <cell r="E403">
            <v>4.62</v>
          </cell>
        </row>
        <row r="404">
          <cell r="A404" t="str">
            <v>nutmeg whole</v>
          </cell>
          <cell r="B404">
            <v>0.2</v>
          </cell>
          <cell r="C404" t="str">
            <v xml:space="preserve"> 1lb</v>
          </cell>
          <cell r="D404">
            <v>10.24</v>
          </cell>
          <cell r="E404">
            <v>2.048</v>
          </cell>
        </row>
        <row r="405">
          <cell r="A405" t="str">
            <v>onion powder</v>
          </cell>
          <cell r="B405" t="str">
            <v>____________</v>
          </cell>
          <cell r="C405" t="str">
            <v xml:space="preserve"> 1lb</v>
          </cell>
          <cell r="D405">
            <v>3.96</v>
          </cell>
          <cell r="E405">
            <v>0</v>
          </cell>
        </row>
        <row r="406">
          <cell r="A406" t="str">
            <v>oregano whole</v>
          </cell>
          <cell r="B406">
            <v>1</v>
          </cell>
          <cell r="C406" t="str">
            <v xml:space="preserve"> 1lb</v>
          </cell>
          <cell r="D406">
            <v>6.9</v>
          </cell>
          <cell r="E406">
            <v>6.9</v>
          </cell>
        </row>
        <row r="407">
          <cell r="A407" t="str">
            <v>paprika spanish</v>
          </cell>
          <cell r="B407">
            <v>0.1</v>
          </cell>
          <cell r="C407" t="str">
            <v xml:space="preserve"> 1lb</v>
          </cell>
          <cell r="D407">
            <v>6.32</v>
          </cell>
          <cell r="E407">
            <v>0.63200000000000012</v>
          </cell>
        </row>
        <row r="408">
          <cell r="A408" t="str">
            <v>pepper black ground</v>
          </cell>
          <cell r="B408">
            <v>1</v>
          </cell>
          <cell r="C408" t="str">
            <v xml:space="preserve"> 1lb</v>
          </cell>
          <cell r="D408">
            <v>3.77</v>
          </cell>
          <cell r="E408">
            <v>3.77</v>
          </cell>
        </row>
        <row r="409">
          <cell r="A409" t="str">
            <v>pepper pink dry</v>
          </cell>
          <cell r="B409">
            <v>0.5</v>
          </cell>
          <cell r="C409" t="str">
            <v xml:space="preserve"> tube</v>
          </cell>
          <cell r="D409">
            <v>16.899999999999999</v>
          </cell>
          <cell r="E409">
            <v>8.4499999999999993</v>
          </cell>
        </row>
        <row r="410">
          <cell r="A410" t="str">
            <v>pepper schezuan</v>
          </cell>
          <cell r="B410">
            <v>3</v>
          </cell>
          <cell r="C410" t="str">
            <v xml:space="preserve"> package</v>
          </cell>
          <cell r="D410">
            <v>0.95</v>
          </cell>
          <cell r="E410">
            <v>2.8499999999999996</v>
          </cell>
        </row>
        <row r="411">
          <cell r="A411" t="str">
            <v>pepper white ground</v>
          </cell>
          <cell r="B411">
            <v>0.8</v>
          </cell>
          <cell r="C411" t="str">
            <v xml:space="preserve"> 1kg</v>
          </cell>
          <cell r="D411">
            <v>9.52</v>
          </cell>
          <cell r="E411">
            <v>7.6159999999999997</v>
          </cell>
        </row>
        <row r="412">
          <cell r="A412" t="str">
            <v>peppercorn black whole</v>
          </cell>
          <cell r="B412">
            <v>1</v>
          </cell>
          <cell r="C412" t="str">
            <v xml:space="preserve"> 2kg</v>
          </cell>
          <cell r="D412">
            <v>22.1</v>
          </cell>
          <cell r="E412">
            <v>22.1</v>
          </cell>
        </row>
        <row r="413">
          <cell r="A413" t="str">
            <v>peppercorn green</v>
          </cell>
          <cell r="B413">
            <v>12</v>
          </cell>
          <cell r="C413" t="str">
            <v>71 ml</v>
          </cell>
          <cell r="D413">
            <v>1.4841666666666666</v>
          </cell>
          <cell r="E413">
            <v>17.809999999999999</v>
          </cell>
        </row>
        <row r="414">
          <cell r="A414" t="str">
            <v>peppercorn white whole</v>
          </cell>
          <cell r="B414" t="str">
            <v>____________</v>
          </cell>
          <cell r="C414" t="str">
            <v xml:space="preserve"> 1lb</v>
          </cell>
          <cell r="D414">
            <v>9.32</v>
          </cell>
          <cell r="E414">
            <v>0</v>
          </cell>
        </row>
        <row r="415">
          <cell r="A415" t="str">
            <v>pickling spice</v>
          </cell>
          <cell r="B415">
            <v>0.25</v>
          </cell>
          <cell r="C415" t="str">
            <v xml:space="preserve"> 1lb</v>
          </cell>
          <cell r="D415">
            <v>3.26</v>
          </cell>
          <cell r="E415">
            <v>0.81499999999999995</v>
          </cell>
        </row>
        <row r="416">
          <cell r="A416" t="str">
            <v>poppy seeds</v>
          </cell>
          <cell r="B416">
            <v>2</v>
          </cell>
          <cell r="C416" t="str">
            <v xml:space="preserve"> 1lb</v>
          </cell>
          <cell r="D416">
            <v>1.259090909090909</v>
          </cell>
          <cell r="E416">
            <v>2.5181818181818181</v>
          </cell>
        </row>
        <row r="417">
          <cell r="A417" t="str">
            <v>rosemary leaves whole</v>
          </cell>
          <cell r="B417">
            <v>0.5</v>
          </cell>
          <cell r="C417" t="str">
            <v xml:space="preserve"> 1lb</v>
          </cell>
          <cell r="D417">
            <v>4.3899999999999997</v>
          </cell>
          <cell r="E417">
            <v>2.1949999999999998</v>
          </cell>
        </row>
        <row r="418">
          <cell r="A418" t="str">
            <v>saffron spanish pure</v>
          </cell>
          <cell r="B418">
            <v>0.8</v>
          </cell>
          <cell r="C418" t="str">
            <v xml:space="preserve"> each</v>
          </cell>
          <cell r="D418">
            <v>46</v>
          </cell>
          <cell r="E418">
            <v>36.800000000000004</v>
          </cell>
        </row>
        <row r="419">
          <cell r="A419" t="str">
            <v>sage ground</v>
          </cell>
          <cell r="B419" t="str">
            <v>____________</v>
          </cell>
          <cell r="C419" t="str">
            <v xml:space="preserve"> 1lb</v>
          </cell>
          <cell r="D419">
            <v>4.83</v>
          </cell>
          <cell r="E419">
            <v>0</v>
          </cell>
        </row>
        <row r="420">
          <cell r="A420" t="str">
            <v>sage whole</v>
          </cell>
          <cell r="B420" t="str">
            <v>____________</v>
          </cell>
          <cell r="C420" t="str">
            <v xml:space="preserve"> 1lb</v>
          </cell>
          <cell r="D420">
            <v>4.9800000000000004</v>
          </cell>
          <cell r="E420">
            <v>0</v>
          </cell>
        </row>
        <row r="421">
          <cell r="A421" t="str">
            <v>sesame seeds black</v>
          </cell>
          <cell r="B421">
            <v>2</v>
          </cell>
          <cell r="C421" t="str">
            <v>200g</v>
          </cell>
          <cell r="D421">
            <v>2.38</v>
          </cell>
          <cell r="E421">
            <v>4.76</v>
          </cell>
        </row>
        <row r="422">
          <cell r="A422" t="str">
            <v>sesame seeds white</v>
          </cell>
          <cell r="B422">
            <v>1</v>
          </cell>
          <cell r="C422" t="str">
            <v xml:space="preserve"> 1lb</v>
          </cell>
          <cell r="D422">
            <v>3.23</v>
          </cell>
          <cell r="E422">
            <v>3.23</v>
          </cell>
        </row>
        <row r="423">
          <cell r="A423" t="str">
            <v>tarragon dry</v>
          </cell>
          <cell r="B423" t="str">
            <v>____________</v>
          </cell>
          <cell r="C423" t="str">
            <v xml:space="preserve"> 1lb</v>
          </cell>
          <cell r="D423">
            <v>21.33</v>
          </cell>
          <cell r="E423">
            <v>0</v>
          </cell>
        </row>
        <row r="424">
          <cell r="A424" t="str">
            <v>thyme whole</v>
          </cell>
          <cell r="B424">
            <v>1</v>
          </cell>
          <cell r="C424" t="str">
            <v xml:space="preserve"> 1kg</v>
          </cell>
          <cell r="D424">
            <v>6.41</v>
          </cell>
          <cell r="E424">
            <v>6.41</v>
          </cell>
        </row>
        <row r="425">
          <cell r="A425" t="str">
            <v>tumeric</v>
          </cell>
          <cell r="B425" t="str">
            <v>____________</v>
          </cell>
          <cell r="C425" t="str">
            <v xml:space="preserve"> 1lb</v>
          </cell>
          <cell r="D425">
            <v>3.3</v>
          </cell>
          <cell r="E425">
            <v>0</v>
          </cell>
        </row>
        <row r="426">
          <cell r="A426" t="str">
            <v>________________</v>
          </cell>
          <cell r="B426" t="str">
            <v>____________</v>
          </cell>
          <cell r="C426" t="str">
            <v>_______</v>
          </cell>
          <cell r="D426">
            <v>0</v>
          </cell>
          <cell r="E426">
            <v>0</v>
          </cell>
        </row>
        <row r="427">
          <cell r="A427" t="str">
            <v>________________</v>
          </cell>
          <cell r="B427" t="str">
            <v>____________</v>
          </cell>
          <cell r="C427" t="str">
            <v>_______</v>
          </cell>
          <cell r="D427">
            <v>0</v>
          </cell>
          <cell r="E427">
            <v>0</v>
          </cell>
        </row>
        <row r="428">
          <cell r="A428" t="str">
            <v>________________</v>
          </cell>
          <cell r="B428" t="str">
            <v>____________</v>
          </cell>
          <cell r="C428" t="str">
            <v>_______</v>
          </cell>
          <cell r="D428">
            <v>0</v>
          </cell>
          <cell r="E428">
            <v>0</v>
          </cell>
        </row>
        <row r="429">
          <cell r="A429" t="str">
            <v>JUICES</v>
          </cell>
          <cell r="B429" t="str">
            <v xml:space="preserve"> </v>
          </cell>
          <cell r="E429" t="str">
            <v xml:space="preserve"> </v>
          </cell>
        </row>
        <row r="430">
          <cell r="A430" t="str">
            <v>clamato</v>
          </cell>
          <cell r="B430">
            <v>80</v>
          </cell>
          <cell r="C430" t="str">
            <v xml:space="preserve"> each</v>
          </cell>
          <cell r="D430">
            <v>0.56500000000000006</v>
          </cell>
          <cell r="E430">
            <v>45.2</v>
          </cell>
        </row>
        <row r="431">
          <cell r="A431" t="str">
            <v>cranberry juice</v>
          </cell>
          <cell r="B431" t="str">
            <v>____________</v>
          </cell>
          <cell r="C431" t="str">
            <v xml:space="preserve"> 1.36L</v>
          </cell>
          <cell r="D431">
            <v>2.73</v>
          </cell>
          <cell r="E431">
            <v>0</v>
          </cell>
        </row>
        <row r="432">
          <cell r="A432" t="str">
            <v>grapefruit</v>
          </cell>
          <cell r="B432">
            <v>3</v>
          </cell>
          <cell r="C432" t="str">
            <v xml:space="preserve"> box</v>
          </cell>
          <cell r="D432">
            <v>0.51</v>
          </cell>
          <cell r="E432">
            <v>1.53</v>
          </cell>
        </row>
        <row r="433">
          <cell r="A433" t="str">
            <v>pineapple</v>
          </cell>
          <cell r="B433">
            <v>96</v>
          </cell>
          <cell r="C433" t="str">
            <v xml:space="preserve"> each</v>
          </cell>
          <cell r="D433">
            <v>0.37</v>
          </cell>
          <cell r="E433">
            <v>35.519999999999996</v>
          </cell>
        </row>
        <row r="434">
          <cell r="A434" t="str">
            <v>pineapple large</v>
          </cell>
          <cell r="B434" t="str">
            <v>____________</v>
          </cell>
          <cell r="C434" t="str">
            <v xml:space="preserve"> each</v>
          </cell>
          <cell r="D434">
            <v>1.99</v>
          </cell>
          <cell r="E434">
            <v>0</v>
          </cell>
        </row>
        <row r="435">
          <cell r="A435" t="str">
            <v>real lemon</v>
          </cell>
          <cell r="B435">
            <v>1</v>
          </cell>
          <cell r="C435" t="str">
            <v xml:space="preserve"> bottle</v>
          </cell>
          <cell r="D435">
            <v>9.2799999999999994</v>
          </cell>
          <cell r="E435">
            <v>9.2799999999999994</v>
          </cell>
        </row>
        <row r="436">
          <cell r="A436" t="str">
            <v>real lime</v>
          </cell>
          <cell r="B436" t="str">
            <v>____________</v>
          </cell>
          <cell r="C436" t="str">
            <v xml:space="preserve"> bottle</v>
          </cell>
          <cell r="D436">
            <v>1.62</v>
          </cell>
          <cell r="E436">
            <v>0</v>
          </cell>
        </row>
        <row r="437">
          <cell r="A437" t="str">
            <v>tomato</v>
          </cell>
          <cell r="B437">
            <v>115</v>
          </cell>
          <cell r="C437" t="str">
            <v xml:space="preserve"> each</v>
          </cell>
          <cell r="D437">
            <v>0.53375000000000006</v>
          </cell>
          <cell r="E437">
            <v>61.381250000000009</v>
          </cell>
        </row>
        <row r="438">
          <cell r="A438" t="str">
            <v>pure joy fruit</v>
          </cell>
          <cell r="B438">
            <v>9</v>
          </cell>
          <cell r="C438" t="str">
            <v>each</v>
          </cell>
          <cell r="D438">
            <v>2.1</v>
          </cell>
          <cell r="E438">
            <v>18.900000000000002</v>
          </cell>
        </row>
        <row r="439">
          <cell r="A439" t="str">
            <v>________________</v>
          </cell>
          <cell r="B439" t="str">
            <v>____________</v>
          </cell>
          <cell r="C439" t="str">
            <v>_______</v>
          </cell>
          <cell r="D439">
            <v>0</v>
          </cell>
          <cell r="E439">
            <v>0</v>
          </cell>
        </row>
        <row r="441">
          <cell r="A441" t="str">
            <v>LIQUOR</v>
          </cell>
          <cell r="B441" t="str">
            <v xml:space="preserve"> </v>
          </cell>
        </row>
        <row r="442">
          <cell r="A442" t="str">
            <v>apple liquor</v>
          </cell>
          <cell r="B442" t="str">
            <v>____________</v>
          </cell>
          <cell r="C442" t="str">
            <v>each</v>
          </cell>
          <cell r="D442">
            <v>22</v>
          </cell>
          <cell r="E442">
            <v>0</v>
          </cell>
        </row>
        <row r="443">
          <cell r="A443" t="str">
            <v>cafe royale</v>
          </cell>
          <cell r="B443">
            <v>0.1</v>
          </cell>
          <cell r="C443" t="str">
            <v>each</v>
          </cell>
          <cell r="D443">
            <v>18.95</v>
          </cell>
          <cell r="E443">
            <v>1.895</v>
          </cell>
        </row>
        <row r="444">
          <cell r="A444" t="str">
            <v>calvados</v>
          </cell>
          <cell r="B444">
            <v>1</v>
          </cell>
          <cell r="C444" t="str">
            <v>each</v>
          </cell>
          <cell r="D444">
            <v>16.95</v>
          </cell>
          <cell r="E444">
            <v>16.95</v>
          </cell>
        </row>
        <row r="445">
          <cell r="A445" t="str">
            <v>cider apple</v>
          </cell>
          <cell r="B445" t="str">
            <v>____________</v>
          </cell>
          <cell r="C445" t="str">
            <v>each</v>
          </cell>
          <cell r="D445">
            <v>12.5</v>
          </cell>
          <cell r="E445">
            <v>0</v>
          </cell>
        </row>
        <row r="446">
          <cell r="A446" t="str">
            <v>kirsch</v>
          </cell>
          <cell r="B446">
            <v>0.25</v>
          </cell>
          <cell r="C446" t="str">
            <v>each</v>
          </cell>
          <cell r="D446">
            <v>35.700000000000003</v>
          </cell>
          <cell r="E446">
            <v>8.9250000000000007</v>
          </cell>
        </row>
        <row r="447">
          <cell r="A447" t="str">
            <v>madeira</v>
          </cell>
          <cell r="B447">
            <v>1</v>
          </cell>
          <cell r="C447" t="str">
            <v>each</v>
          </cell>
          <cell r="D447">
            <v>15.92</v>
          </cell>
          <cell r="E447">
            <v>15.92</v>
          </cell>
        </row>
        <row r="448">
          <cell r="A448" t="str">
            <v>pale ale</v>
          </cell>
          <cell r="B448" t="str">
            <v>____________</v>
          </cell>
          <cell r="C448" t="str">
            <v xml:space="preserve">  1L</v>
          </cell>
          <cell r="D448">
            <v>4.2</v>
          </cell>
          <cell r="E448">
            <v>0</v>
          </cell>
        </row>
        <row r="449">
          <cell r="A449" t="str">
            <v>porto</v>
          </cell>
          <cell r="B449">
            <v>1</v>
          </cell>
          <cell r="C449" t="str">
            <v>each</v>
          </cell>
          <cell r="D449">
            <v>16.57</v>
          </cell>
          <cell r="E449">
            <v>16.57</v>
          </cell>
        </row>
        <row r="450">
          <cell r="A450" t="str">
            <v>red wine box</v>
          </cell>
          <cell r="B450">
            <v>0.8</v>
          </cell>
          <cell r="C450" t="str">
            <v>each</v>
          </cell>
          <cell r="D450">
            <v>99</v>
          </cell>
          <cell r="E450">
            <v>79.2</v>
          </cell>
        </row>
        <row r="451">
          <cell r="A451" t="str">
            <v>rhum</v>
          </cell>
          <cell r="B451">
            <v>0.8</v>
          </cell>
          <cell r="C451" t="str">
            <v>each</v>
          </cell>
          <cell r="D451">
            <v>15.95</v>
          </cell>
          <cell r="E451">
            <v>12.76</v>
          </cell>
        </row>
        <row r="452">
          <cell r="A452" t="str">
            <v>sherry</v>
          </cell>
          <cell r="B452">
            <v>3.5</v>
          </cell>
          <cell r="C452" t="str">
            <v xml:space="preserve"> 1.5L</v>
          </cell>
          <cell r="D452">
            <v>13.95</v>
          </cell>
          <cell r="E452">
            <v>48.824999999999996</v>
          </cell>
        </row>
        <row r="453">
          <cell r="A453" t="str">
            <v>sparkling wine</v>
          </cell>
          <cell r="B453" t="str">
            <v>____________</v>
          </cell>
          <cell r="C453" t="str">
            <v>each</v>
          </cell>
          <cell r="D453">
            <v>10</v>
          </cell>
          <cell r="E453">
            <v>0</v>
          </cell>
        </row>
        <row r="454">
          <cell r="A454" t="str">
            <v>vermouth, white and red</v>
          </cell>
          <cell r="B454">
            <v>2</v>
          </cell>
          <cell r="C454" t="str">
            <v>each</v>
          </cell>
          <cell r="D454">
            <v>8.9499999999999993</v>
          </cell>
          <cell r="E454">
            <v>17.899999999999999</v>
          </cell>
        </row>
        <row r="455">
          <cell r="A455" t="str">
            <v>white wine box</v>
          </cell>
          <cell r="B455" t="str">
            <v>____________</v>
          </cell>
          <cell r="C455" t="str">
            <v>each</v>
          </cell>
          <cell r="D455">
            <v>99</v>
          </cell>
          <cell r="E455">
            <v>0</v>
          </cell>
        </row>
        <row r="456">
          <cell r="A456" t="str">
            <v>________________</v>
          </cell>
          <cell r="B456" t="str">
            <v>____________</v>
          </cell>
          <cell r="C456" t="str">
            <v>_______</v>
          </cell>
          <cell r="D456">
            <v>0</v>
          </cell>
          <cell r="E456">
            <v>0</v>
          </cell>
        </row>
        <row r="457">
          <cell r="A457" t="str">
            <v>________________</v>
          </cell>
          <cell r="B457" t="str">
            <v>____________</v>
          </cell>
          <cell r="C457" t="str">
            <v>_______</v>
          </cell>
          <cell r="D457">
            <v>0</v>
          </cell>
          <cell r="E457">
            <v>0</v>
          </cell>
        </row>
        <row r="459">
          <cell r="A459" t="str">
            <v>MARINATING FRUITS</v>
          </cell>
        </row>
        <row r="460">
          <cell r="A460" t="str">
            <v>cherries mara + stems</v>
          </cell>
          <cell r="B460">
            <v>1</v>
          </cell>
          <cell r="C460" t="str">
            <v xml:space="preserve">  4L</v>
          </cell>
          <cell r="D460">
            <v>24.08</v>
          </cell>
          <cell r="E460">
            <v>24.08</v>
          </cell>
        </row>
        <row r="461">
          <cell r="A461" t="str">
            <v>griottes</v>
          </cell>
          <cell r="B461" t="str">
            <v>____________</v>
          </cell>
          <cell r="C461" t="str">
            <v xml:space="preserve"> 1Ljar</v>
          </cell>
          <cell r="D461">
            <v>13.5</v>
          </cell>
          <cell r="E461">
            <v>0</v>
          </cell>
        </row>
        <row r="462">
          <cell r="A462" t="str">
            <v>griottes, IN KIRSCH</v>
          </cell>
          <cell r="B462" t="str">
            <v>____________</v>
          </cell>
          <cell r="C462" t="str">
            <v xml:space="preserve"> 3Ljar</v>
          </cell>
          <cell r="D462">
            <v>81.069999999999993</v>
          </cell>
          <cell r="E462">
            <v>0</v>
          </cell>
        </row>
        <row r="463">
          <cell r="A463" t="str">
            <v>lingenberries</v>
          </cell>
          <cell r="B463" t="str">
            <v>____________</v>
          </cell>
          <cell r="C463" t="str">
            <v xml:space="preserve"> tub</v>
          </cell>
          <cell r="D463">
            <v>31.5</v>
          </cell>
          <cell r="E463">
            <v>0</v>
          </cell>
        </row>
        <row r="464">
          <cell r="A464" t="str">
            <v>marabelles</v>
          </cell>
          <cell r="B464">
            <v>1</v>
          </cell>
          <cell r="C464" t="str">
            <v xml:space="preserve"> can</v>
          </cell>
          <cell r="D464">
            <v>3.95</v>
          </cell>
          <cell r="E464">
            <v>3.95</v>
          </cell>
        </row>
        <row r="465">
          <cell r="A465" t="str">
            <v>________________</v>
          </cell>
          <cell r="B465" t="str">
            <v>____________</v>
          </cell>
          <cell r="C465" t="str">
            <v>_______</v>
          </cell>
          <cell r="D465">
            <v>0</v>
          </cell>
          <cell r="E465">
            <v>0</v>
          </cell>
        </row>
        <row r="466">
          <cell r="A466" t="str">
            <v>________________</v>
          </cell>
          <cell r="B466" t="str">
            <v>____________</v>
          </cell>
          <cell r="C466" t="str">
            <v>_______</v>
          </cell>
          <cell r="D466">
            <v>0</v>
          </cell>
          <cell r="E466">
            <v>0</v>
          </cell>
        </row>
        <row r="468">
          <cell r="A468" t="str">
            <v>MARINATING VEGETABLES</v>
          </cell>
        </row>
        <row r="469">
          <cell r="A469" t="str">
            <v>artichokes</v>
          </cell>
          <cell r="B469" t="str">
            <v>____________</v>
          </cell>
          <cell r="C469" t="str">
            <v xml:space="preserve"> tin</v>
          </cell>
          <cell r="D469">
            <v>8.6583333333333332</v>
          </cell>
          <cell r="E469">
            <v>0</v>
          </cell>
        </row>
        <row r="470">
          <cell r="A470" t="str">
            <v>caperberries</v>
          </cell>
          <cell r="B470">
            <v>1</v>
          </cell>
          <cell r="C470" t="str">
            <v xml:space="preserve"> jar</v>
          </cell>
          <cell r="D470">
            <v>14.5</v>
          </cell>
          <cell r="E470">
            <v>14.5</v>
          </cell>
        </row>
        <row r="471">
          <cell r="A471" t="str">
            <v>capers non pareil</v>
          </cell>
          <cell r="B471">
            <v>1</v>
          </cell>
          <cell r="C471" t="str">
            <v xml:space="preserve"> jar</v>
          </cell>
          <cell r="D471">
            <v>13.95</v>
          </cell>
          <cell r="E471">
            <v>13.95</v>
          </cell>
        </row>
        <row r="472">
          <cell r="A472" t="str">
            <v>chantrelles/tinned</v>
          </cell>
          <cell r="B472">
            <v>10</v>
          </cell>
          <cell r="C472" t="str">
            <v xml:space="preserve"> can</v>
          </cell>
          <cell r="D472">
            <v>7.85</v>
          </cell>
          <cell r="E472">
            <v>78.5</v>
          </cell>
        </row>
        <row r="473">
          <cell r="A473" t="str">
            <v>gherkins</v>
          </cell>
          <cell r="B473" t="str">
            <v>____________</v>
          </cell>
          <cell r="C473" t="str">
            <v xml:space="preserve"> 4L</v>
          </cell>
          <cell r="D473">
            <v>16</v>
          </cell>
          <cell r="E473">
            <v>0</v>
          </cell>
        </row>
        <row r="474">
          <cell r="A474" t="str">
            <v>olives calamata</v>
          </cell>
          <cell r="B474" t="str">
            <v>____________</v>
          </cell>
          <cell r="C474" t="str">
            <v xml:space="preserve"> 4kg</v>
          </cell>
          <cell r="D474">
            <v>27.99</v>
          </cell>
          <cell r="E474">
            <v>0</v>
          </cell>
        </row>
        <row r="475">
          <cell r="A475" t="str">
            <v>olives stuffed medium</v>
          </cell>
          <cell r="B475">
            <v>1</v>
          </cell>
          <cell r="C475" t="str">
            <v xml:space="preserve">  4L</v>
          </cell>
          <cell r="D475">
            <v>14.5</v>
          </cell>
          <cell r="E475">
            <v>14.5</v>
          </cell>
        </row>
        <row r="476">
          <cell r="A476" t="str">
            <v>onions pickled BISHOP"S</v>
          </cell>
          <cell r="B476">
            <v>7</v>
          </cell>
          <cell r="C476" t="str">
            <v xml:space="preserve"> jar</v>
          </cell>
          <cell r="D476">
            <v>5.76</v>
          </cell>
          <cell r="E476">
            <v>40.32</v>
          </cell>
        </row>
        <row r="477">
          <cell r="A477" t="str">
            <v>onions pickled sweet</v>
          </cell>
          <cell r="B477">
            <v>1</v>
          </cell>
          <cell r="C477" t="str">
            <v xml:space="preserve">  4L</v>
          </cell>
          <cell r="D477">
            <v>12.85</v>
          </cell>
          <cell r="E477">
            <v>12.85</v>
          </cell>
        </row>
        <row r="478">
          <cell r="A478" t="str">
            <v>red pimmento</v>
          </cell>
          <cell r="B478" t="str">
            <v>____________</v>
          </cell>
          <cell r="C478" t="str">
            <v xml:space="preserve"> 398ml tin</v>
          </cell>
          <cell r="D478">
            <v>1.51</v>
          </cell>
          <cell r="E478">
            <v>0</v>
          </cell>
        </row>
        <row r="479">
          <cell r="A479" t="str">
            <v>salsify</v>
          </cell>
          <cell r="B479">
            <v>10</v>
          </cell>
          <cell r="C479" t="str">
            <v xml:space="preserve"> tin</v>
          </cell>
          <cell r="D479">
            <v>3.5</v>
          </cell>
          <cell r="E479">
            <v>35</v>
          </cell>
        </row>
        <row r="480">
          <cell r="A480" t="str">
            <v>jalapino pickled BISHOPS</v>
          </cell>
          <cell r="B480" t="str">
            <v>____________</v>
          </cell>
          <cell r="C480" t="str">
            <v xml:space="preserve"> jar</v>
          </cell>
          <cell r="D480">
            <v>9</v>
          </cell>
          <cell r="E480">
            <v>0</v>
          </cell>
        </row>
        <row r="481">
          <cell r="A481" t="str">
            <v>________________</v>
          </cell>
          <cell r="B481" t="str">
            <v>____________</v>
          </cell>
          <cell r="C481" t="str">
            <v>________</v>
          </cell>
          <cell r="D481">
            <v>0</v>
          </cell>
          <cell r="E481">
            <v>0</v>
          </cell>
        </row>
        <row r="482">
          <cell r="A482" t="str">
            <v>________________</v>
          </cell>
          <cell r="B482" t="str">
            <v>____________</v>
          </cell>
          <cell r="C482" t="str">
            <v>_______</v>
          </cell>
          <cell r="D482">
            <v>0</v>
          </cell>
          <cell r="E482">
            <v>0</v>
          </cell>
        </row>
        <row r="484">
          <cell r="A484" t="str">
            <v>MISC PRODUCTS</v>
          </cell>
          <cell r="B484" t="str">
            <v xml:space="preserve"> </v>
          </cell>
        </row>
        <row r="485">
          <cell r="A485" t="str">
            <v>bonito flakes</v>
          </cell>
          <cell r="B485">
            <v>1</v>
          </cell>
          <cell r="C485" t="str">
            <v xml:space="preserve"> package</v>
          </cell>
          <cell r="D485">
            <v>5.19</v>
          </cell>
          <cell r="E485">
            <v>5.19</v>
          </cell>
        </row>
        <row r="486">
          <cell r="A486" t="str">
            <v>bread of the day</v>
          </cell>
          <cell r="B486">
            <v>4</v>
          </cell>
          <cell r="C486" t="str">
            <v xml:space="preserve"> loaf</v>
          </cell>
          <cell r="D486">
            <v>6.5</v>
          </cell>
          <cell r="E486">
            <v>26</v>
          </cell>
        </row>
        <row r="487">
          <cell r="A487" t="str">
            <v>breadsticks</v>
          </cell>
          <cell r="B487" t="str">
            <v>____________</v>
          </cell>
          <cell r="C487" t="str">
            <v xml:space="preserve"> case</v>
          </cell>
          <cell r="D487">
            <v>29.95</v>
          </cell>
          <cell r="E487">
            <v>0</v>
          </cell>
        </row>
        <row r="488">
          <cell r="A488" t="str">
            <v>carrs water bisq</v>
          </cell>
          <cell r="B488">
            <v>1</v>
          </cell>
          <cell r="C488" t="str">
            <v xml:space="preserve"> each</v>
          </cell>
          <cell r="D488">
            <v>3.15</v>
          </cell>
          <cell r="E488">
            <v>3.15</v>
          </cell>
        </row>
        <row r="489">
          <cell r="A489" t="str">
            <v>chinese black beans</v>
          </cell>
          <cell r="B489">
            <v>1.25</v>
          </cell>
          <cell r="C489" t="str">
            <v xml:space="preserve"> each</v>
          </cell>
          <cell r="D489">
            <v>1.25</v>
          </cell>
          <cell r="E489">
            <v>1.5625</v>
          </cell>
        </row>
        <row r="490">
          <cell r="A490" t="str">
            <v>mirin</v>
          </cell>
          <cell r="B490">
            <v>1</v>
          </cell>
          <cell r="C490" t="str">
            <v xml:space="preserve"> bottle</v>
          </cell>
          <cell r="D490">
            <v>8.9700000000000006</v>
          </cell>
          <cell r="E490">
            <v>8.9700000000000006</v>
          </cell>
        </row>
        <row r="491">
          <cell r="A491" t="str">
            <v>nori</v>
          </cell>
          <cell r="B491" t="str">
            <v>____________</v>
          </cell>
          <cell r="C491" t="str">
            <v xml:space="preserve"> each</v>
          </cell>
          <cell r="D491">
            <v>2.6</v>
          </cell>
          <cell r="E491">
            <v>0</v>
          </cell>
        </row>
        <row r="492">
          <cell r="A492" t="str">
            <v>popadoms</v>
          </cell>
          <cell r="B492" t="str">
            <v>____________</v>
          </cell>
          <cell r="C492" t="str">
            <v xml:space="preserve"> package</v>
          </cell>
          <cell r="D492">
            <v>0.99</v>
          </cell>
          <cell r="E492">
            <v>0</v>
          </cell>
        </row>
        <row r="493">
          <cell r="A493" t="str">
            <v>popcorn</v>
          </cell>
          <cell r="B493">
            <v>1.5</v>
          </cell>
          <cell r="C493" t="str">
            <v xml:space="preserve"> jar</v>
          </cell>
          <cell r="D493">
            <v>3.25</v>
          </cell>
          <cell r="E493">
            <v>4.875</v>
          </cell>
        </row>
        <row r="494">
          <cell r="A494" t="str">
            <v>red striped mints</v>
          </cell>
          <cell r="B494">
            <v>1.5</v>
          </cell>
          <cell r="C494" t="str">
            <v xml:space="preserve"> case</v>
          </cell>
          <cell r="D494">
            <v>19.91</v>
          </cell>
          <cell r="E494">
            <v>29.865000000000002</v>
          </cell>
        </row>
        <row r="495">
          <cell r="A495" t="str">
            <v>rice paper</v>
          </cell>
          <cell r="B495" t="str">
            <v>____________</v>
          </cell>
          <cell r="C495" t="str">
            <v xml:space="preserve"> each</v>
          </cell>
          <cell r="D495">
            <v>2.11</v>
          </cell>
          <cell r="E495">
            <v>0</v>
          </cell>
        </row>
        <row r="496">
          <cell r="A496" t="str">
            <v>sausage casing</v>
          </cell>
          <cell r="B496">
            <v>1</v>
          </cell>
          <cell r="C496" t="str">
            <v>_______</v>
          </cell>
          <cell r="D496">
            <v>15.75</v>
          </cell>
          <cell r="E496">
            <v>15.75</v>
          </cell>
        </row>
        <row r="497">
          <cell r="A497" t="str">
            <v>tamarind</v>
          </cell>
          <cell r="B497">
            <v>1</v>
          </cell>
          <cell r="C497" t="str">
            <v xml:space="preserve"> package</v>
          </cell>
          <cell r="D497">
            <v>1.79</v>
          </cell>
          <cell r="E497">
            <v>1.79</v>
          </cell>
        </row>
        <row r="498">
          <cell r="A498" t="str">
            <v>the tray</v>
          </cell>
          <cell r="B498">
            <v>10</v>
          </cell>
          <cell r="C498" t="str">
            <v xml:space="preserve"> *</v>
          </cell>
          <cell r="D498">
            <v>5</v>
          </cell>
          <cell r="E498">
            <v>50</v>
          </cell>
        </row>
        <row r="499">
          <cell r="A499" t="str">
            <v>certo</v>
          </cell>
          <cell r="B499">
            <v>2</v>
          </cell>
          <cell r="C499" t="str">
            <v>box</v>
          </cell>
          <cell r="D499">
            <v>2.69</v>
          </cell>
          <cell r="E499">
            <v>5.38</v>
          </cell>
        </row>
        <row r="500">
          <cell r="A500" t="str">
            <v>sambal</v>
          </cell>
          <cell r="B500">
            <v>1</v>
          </cell>
          <cell r="C500" t="str">
            <v>jar</v>
          </cell>
          <cell r="D500">
            <v>2.99</v>
          </cell>
          <cell r="E500">
            <v>2.99</v>
          </cell>
        </row>
        <row r="501">
          <cell r="B501" t="str">
            <v xml:space="preserve"> </v>
          </cell>
        </row>
        <row r="502">
          <cell r="A502" t="str">
            <v>MUSTARDS</v>
          </cell>
          <cell r="B502" t="str">
            <v xml:space="preserve"> </v>
          </cell>
        </row>
        <row r="503">
          <cell r="A503" t="str">
            <v>dijon grainy</v>
          </cell>
          <cell r="B503">
            <v>3</v>
          </cell>
          <cell r="C503" t="str">
            <v xml:space="preserve"> 750ml</v>
          </cell>
          <cell r="D503">
            <v>5.18</v>
          </cell>
          <cell r="E503">
            <v>15.54</v>
          </cell>
        </row>
        <row r="504">
          <cell r="A504" t="str">
            <v>dijon smooth</v>
          </cell>
          <cell r="B504">
            <v>0.5</v>
          </cell>
          <cell r="C504" t="str">
            <v>4L</v>
          </cell>
          <cell r="D504">
            <v>11.88</v>
          </cell>
          <cell r="E504">
            <v>5.94</v>
          </cell>
        </row>
        <row r="505">
          <cell r="A505" t="str">
            <v>dry "keens"</v>
          </cell>
          <cell r="B505">
            <v>0.5</v>
          </cell>
          <cell r="C505" t="str">
            <v xml:space="preserve"> tin</v>
          </cell>
          <cell r="D505">
            <v>10.44</v>
          </cell>
          <cell r="E505">
            <v>5.22</v>
          </cell>
        </row>
        <row r="506">
          <cell r="A506" t="str">
            <v>wasabi</v>
          </cell>
          <cell r="B506">
            <v>0.25</v>
          </cell>
          <cell r="C506" t="str">
            <v xml:space="preserve"> tin</v>
          </cell>
          <cell r="D506">
            <v>8.5500000000000007</v>
          </cell>
          <cell r="E506">
            <v>2.1375000000000002</v>
          </cell>
        </row>
        <row r="507">
          <cell r="A507" t="str">
            <v>________________</v>
          </cell>
          <cell r="B507" t="str">
            <v>____________</v>
          </cell>
          <cell r="C507" t="str">
            <v>_______</v>
          </cell>
          <cell r="D507">
            <v>0</v>
          </cell>
          <cell r="E507">
            <v>0</v>
          </cell>
        </row>
        <row r="508">
          <cell r="B508" t="str">
            <v xml:space="preserve"> </v>
          </cell>
        </row>
        <row r="509">
          <cell r="A509" t="str">
            <v>NUTS AND SEEDS</v>
          </cell>
          <cell r="B509" t="str">
            <v xml:space="preserve"> </v>
          </cell>
        </row>
        <row r="510">
          <cell r="A510" t="str">
            <v>almond slivers</v>
          </cell>
          <cell r="B510">
            <v>2.5</v>
          </cell>
          <cell r="C510" t="str">
            <v xml:space="preserve"> kg</v>
          </cell>
          <cell r="D510">
            <v>12.18</v>
          </cell>
          <cell r="E510">
            <v>30.45</v>
          </cell>
        </row>
        <row r="511">
          <cell r="A511" t="str">
            <v>almonds whole</v>
          </cell>
          <cell r="B511" t="str">
            <v>____________</v>
          </cell>
          <cell r="C511" t="str">
            <v xml:space="preserve"> kg</v>
          </cell>
          <cell r="D511">
            <v>12.916</v>
          </cell>
          <cell r="E511">
            <v>0</v>
          </cell>
        </row>
        <row r="512">
          <cell r="A512" t="str">
            <v>cashew nuts</v>
          </cell>
          <cell r="B512" t="str">
            <v>____________</v>
          </cell>
          <cell r="C512" t="str">
            <v xml:space="preserve"> kg</v>
          </cell>
          <cell r="D512">
            <v>7.5</v>
          </cell>
          <cell r="E512">
            <v>0</v>
          </cell>
        </row>
        <row r="513">
          <cell r="A513" t="str">
            <v>chestnut puree</v>
          </cell>
          <cell r="B513">
            <v>3</v>
          </cell>
          <cell r="C513" t="str">
            <v xml:space="preserve"> tin</v>
          </cell>
          <cell r="D513">
            <v>8.42</v>
          </cell>
          <cell r="E513">
            <v>25.259999999999998</v>
          </cell>
        </row>
        <row r="514">
          <cell r="A514" t="str">
            <v>coconut</v>
          </cell>
          <cell r="B514" t="str">
            <v>____________</v>
          </cell>
          <cell r="C514" t="str">
            <v xml:space="preserve"> package</v>
          </cell>
          <cell r="D514">
            <v>1.73</v>
          </cell>
          <cell r="E514">
            <v>0</v>
          </cell>
        </row>
        <row r="515">
          <cell r="A515" t="str">
            <v>hazlenuts hulled</v>
          </cell>
          <cell r="B515">
            <v>2</v>
          </cell>
          <cell r="C515" t="str">
            <v xml:space="preserve"> kg</v>
          </cell>
          <cell r="D515">
            <v>9.8000000000000007</v>
          </cell>
          <cell r="E515">
            <v>19.600000000000001</v>
          </cell>
        </row>
        <row r="516">
          <cell r="A516" t="str">
            <v>peanuts, shelled</v>
          </cell>
          <cell r="B516">
            <v>1</v>
          </cell>
          <cell r="C516" t="str">
            <v xml:space="preserve"> kg</v>
          </cell>
          <cell r="D516">
            <v>2.2000000000000002</v>
          </cell>
          <cell r="E516">
            <v>2.2000000000000002</v>
          </cell>
        </row>
        <row r="517">
          <cell r="A517" t="str">
            <v>pecans</v>
          </cell>
          <cell r="B517">
            <v>5.5</v>
          </cell>
          <cell r="C517" t="str">
            <v>kg</v>
          </cell>
          <cell r="D517">
            <v>9.9</v>
          </cell>
          <cell r="E517">
            <v>54.45</v>
          </cell>
        </row>
        <row r="518">
          <cell r="A518" t="str">
            <v>pine nuts</v>
          </cell>
          <cell r="B518">
            <v>8</v>
          </cell>
          <cell r="C518" t="str">
            <v xml:space="preserve"> kg</v>
          </cell>
          <cell r="D518">
            <v>10.119999999999999</v>
          </cell>
          <cell r="E518">
            <v>80.959999999999994</v>
          </cell>
        </row>
        <row r="519">
          <cell r="A519" t="str">
            <v>pistachios</v>
          </cell>
          <cell r="B519" t="str">
            <v>____________</v>
          </cell>
          <cell r="C519" t="str">
            <v xml:space="preserve"> kg</v>
          </cell>
          <cell r="D519">
            <v>11.11</v>
          </cell>
          <cell r="E519">
            <v>0</v>
          </cell>
        </row>
        <row r="520">
          <cell r="A520" t="str">
            <v>sunflower seeds</v>
          </cell>
          <cell r="B520" t="str">
            <v>____________</v>
          </cell>
          <cell r="C520" t="str">
            <v xml:space="preserve"> kg</v>
          </cell>
          <cell r="D520">
            <v>4.45</v>
          </cell>
          <cell r="E520">
            <v>0</v>
          </cell>
        </row>
        <row r="521">
          <cell r="A521" t="str">
            <v>walnuts shelled</v>
          </cell>
          <cell r="B521">
            <v>1.5</v>
          </cell>
          <cell r="C521" t="str">
            <v xml:space="preserve"> kg</v>
          </cell>
          <cell r="D521">
            <v>6.24</v>
          </cell>
          <cell r="E521">
            <v>9.36</v>
          </cell>
        </row>
        <row r="522">
          <cell r="B522" t="str">
            <v xml:space="preserve"> </v>
          </cell>
        </row>
        <row r="523">
          <cell r="A523" t="str">
            <v>OILS</v>
          </cell>
          <cell r="B523" t="str">
            <v xml:space="preserve"> </v>
          </cell>
        </row>
        <row r="524">
          <cell r="A524" t="str">
            <v>chili oil</v>
          </cell>
          <cell r="B524">
            <v>0.25</v>
          </cell>
          <cell r="C524" t="str">
            <v xml:space="preserve"> 8oz</v>
          </cell>
          <cell r="D524">
            <v>5.95</v>
          </cell>
          <cell r="E524">
            <v>1.4875</v>
          </cell>
        </row>
        <row r="525">
          <cell r="A525" t="str">
            <v xml:space="preserve">fryer shortening </v>
          </cell>
          <cell r="B525">
            <v>0.5</v>
          </cell>
          <cell r="C525" t="str">
            <v xml:space="preserve"> box</v>
          </cell>
          <cell r="D525">
            <v>29.4</v>
          </cell>
          <cell r="E525">
            <v>14.7</v>
          </cell>
        </row>
        <row r="526">
          <cell r="A526" t="str">
            <v>grapeseed</v>
          </cell>
          <cell r="B526">
            <v>3</v>
          </cell>
          <cell r="C526" t="str">
            <v>500ml</v>
          </cell>
          <cell r="D526">
            <v>4.55</v>
          </cell>
          <cell r="E526">
            <v>13.649999999999999</v>
          </cell>
        </row>
        <row r="527">
          <cell r="A527" t="str">
            <v>hazelnut</v>
          </cell>
          <cell r="B527">
            <v>0.5</v>
          </cell>
          <cell r="C527" t="str">
            <v xml:space="preserve"> tin</v>
          </cell>
          <cell r="D527">
            <v>18.61</v>
          </cell>
          <cell r="E527">
            <v>9.3049999999999997</v>
          </cell>
        </row>
        <row r="528">
          <cell r="A528" t="str">
            <v xml:space="preserve">olive trovador </v>
          </cell>
          <cell r="B528">
            <v>7</v>
          </cell>
          <cell r="C528" t="str">
            <v xml:space="preserve"> 3L</v>
          </cell>
          <cell r="D528">
            <v>16.658333333333335</v>
          </cell>
          <cell r="E528">
            <v>116.60833333333335</v>
          </cell>
        </row>
        <row r="529">
          <cell r="A529" t="str">
            <v>olive, extra virgin</v>
          </cell>
          <cell r="B529">
            <v>6</v>
          </cell>
          <cell r="C529" t="str">
            <v>L</v>
          </cell>
          <cell r="D529">
            <v>6.6625000000000005</v>
          </cell>
          <cell r="E529">
            <v>39.975000000000001</v>
          </cell>
        </row>
        <row r="530">
          <cell r="A530" t="str">
            <v>peanut</v>
          </cell>
          <cell r="B530">
            <v>0.5</v>
          </cell>
          <cell r="C530" t="str">
            <v>16L</v>
          </cell>
          <cell r="D530">
            <v>46.67</v>
          </cell>
          <cell r="E530">
            <v>23.335000000000001</v>
          </cell>
        </row>
        <row r="531">
          <cell r="A531" t="str">
            <v>pumpkin seed</v>
          </cell>
          <cell r="B531">
            <v>7</v>
          </cell>
          <cell r="C531" t="str">
            <v xml:space="preserve"> bottle</v>
          </cell>
          <cell r="D531">
            <v>13</v>
          </cell>
          <cell r="E531">
            <v>91</v>
          </cell>
        </row>
        <row r="532">
          <cell r="A532" t="str">
            <v>sesame</v>
          </cell>
          <cell r="B532">
            <v>2.5</v>
          </cell>
          <cell r="C532" t="str">
            <v>455 ml</v>
          </cell>
          <cell r="D532">
            <v>3.75</v>
          </cell>
          <cell r="E532">
            <v>9.375</v>
          </cell>
        </row>
        <row r="533">
          <cell r="A533" t="str">
            <v>truffle oil</v>
          </cell>
          <cell r="B533">
            <v>1</v>
          </cell>
          <cell r="C533" t="str">
            <v xml:space="preserve"> 250ml</v>
          </cell>
          <cell r="D533">
            <v>35</v>
          </cell>
          <cell r="E533">
            <v>35</v>
          </cell>
        </row>
        <row r="534">
          <cell r="A534" t="str">
            <v>vegetable</v>
          </cell>
          <cell r="B534">
            <v>3</v>
          </cell>
          <cell r="C534" t="str">
            <v xml:space="preserve"> drum</v>
          </cell>
          <cell r="D534">
            <v>19.32</v>
          </cell>
          <cell r="E534">
            <v>57.96</v>
          </cell>
        </row>
        <row r="535">
          <cell r="A535" t="str">
            <v>vegaline spray</v>
          </cell>
          <cell r="B535">
            <v>2</v>
          </cell>
          <cell r="C535" t="str">
            <v xml:space="preserve"> each</v>
          </cell>
          <cell r="D535">
            <v>5.78</v>
          </cell>
          <cell r="E535">
            <v>11.56</v>
          </cell>
        </row>
        <row r="536">
          <cell r="A536" t="str">
            <v>walnut</v>
          </cell>
          <cell r="B536" t="str">
            <v>____________</v>
          </cell>
          <cell r="C536" t="str">
            <v xml:space="preserve"> tin</v>
          </cell>
          <cell r="D536">
            <v>9.9499999999999993</v>
          </cell>
          <cell r="E536">
            <v>0</v>
          </cell>
        </row>
        <row r="537">
          <cell r="B537" t="str">
            <v xml:space="preserve"> </v>
          </cell>
          <cell r="D537" t="str">
            <v xml:space="preserve"> </v>
          </cell>
        </row>
        <row r="538">
          <cell r="A538" t="str">
            <v>PASTAS</v>
          </cell>
          <cell r="B538" t="str">
            <v xml:space="preserve"> </v>
          </cell>
        </row>
        <row r="539">
          <cell r="A539" t="str">
            <v>angel</v>
          </cell>
          <cell r="B539" t="str">
            <v>____________</v>
          </cell>
          <cell r="C539" t="str">
            <v xml:space="preserve"> package</v>
          </cell>
          <cell r="D539">
            <v>1.88</v>
          </cell>
          <cell r="E539">
            <v>0</v>
          </cell>
        </row>
        <row r="540">
          <cell r="A540" t="str">
            <v>fettucinni</v>
          </cell>
          <cell r="B540">
            <v>8</v>
          </cell>
          <cell r="C540" t="str">
            <v xml:space="preserve"> package</v>
          </cell>
          <cell r="D540">
            <v>2.0416666666666665</v>
          </cell>
          <cell r="E540">
            <v>16.333333333333332</v>
          </cell>
        </row>
        <row r="541">
          <cell r="A541" t="str">
            <v>linguine</v>
          </cell>
          <cell r="B541" t="str">
            <v>____________</v>
          </cell>
          <cell r="C541" t="str">
            <v xml:space="preserve"> package</v>
          </cell>
          <cell r="D541">
            <v>2.0416666666666665</v>
          </cell>
          <cell r="E541">
            <v>0</v>
          </cell>
        </row>
        <row r="542">
          <cell r="A542" t="str">
            <v>orzo</v>
          </cell>
          <cell r="B542">
            <v>2</v>
          </cell>
          <cell r="C542" t="str">
            <v>900g</v>
          </cell>
          <cell r="D542">
            <v>1.45</v>
          </cell>
          <cell r="E542">
            <v>2.9</v>
          </cell>
        </row>
        <row r="543">
          <cell r="A543" t="str">
            <v>penne</v>
          </cell>
          <cell r="B543" t="str">
            <v>____________</v>
          </cell>
          <cell r="C543" t="str">
            <v xml:space="preserve"> box</v>
          </cell>
          <cell r="D543">
            <v>5.6</v>
          </cell>
          <cell r="E543">
            <v>0</v>
          </cell>
        </row>
        <row r="544">
          <cell r="A544" t="str">
            <v>somen noodles</v>
          </cell>
          <cell r="B544" t="str">
            <v>____________</v>
          </cell>
          <cell r="C544" t="str">
            <v xml:space="preserve"> package</v>
          </cell>
          <cell r="D544">
            <v>0.89</v>
          </cell>
          <cell r="E544">
            <v>0</v>
          </cell>
        </row>
        <row r="545">
          <cell r="A545" t="str">
            <v>RICES</v>
          </cell>
          <cell r="B545" t="str">
            <v xml:space="preserve"> </v>
          </cell>
        </row>
        <row r="546">
          <cell r="A546" t="str">
            <v>aborio rice</v>
          </cell>
          <cell r="B546">
            <v>3</v>
          </cell>
          <cell r="C546" t="str">
            <v>2kg</v>
          </cell>
          <cell r="D546">
            <v>2.4624999999999999</v>
          </cell>
          <cell r="E546">
            <v>7.3874999999999993</v>
          </cell>
        </row>
        <row r="547">
          <cell r="A547" t="str">
            <v>white rice</v>
          </cell>
          <cell r="B547">
            <v>1</v>
          </cell>
          <cell r="C547" t="str">
            <v xml:space="preserve"> sack</v>
          </cell>
          <cell r="D547">
            <v>11.21</v>
          </cell>
          <cell r="E547">
            <v>11.21</v>
          </cell>
        </row>
        <row r="548">
          <cell r="A548" t="str">
            <v>sushi rice</v>
          </cell>
          <cell r="B548">
            <v>3</v>
          </cell>
          <cell r="C548" t="str">
            <v>kg</v>
          </cell>
          <cell r="D548">
            <v>1.45</v>
          </cell>
          <cell r="E548">
            <v>4.3499999999999996</v>
          </cell>
        </row>
        <row r="549">
          <cell r="A549" t="str">
            <v>wild blend</v>
          </cell>
          <cell r="B549">
            <v>6.2</v>
          </cell>
          <cell r="C549" t="str">
            <v xml:space="preserve"> kg</v>
          </cell>
          <cell r="D549">
            <v>9.375</v>
          </cell>
          <cell r="E549">
            <v>58.125</v>
          </cell>
        </row>
        <row r="550">
          <cell r="B550" t="str">
            <v xml:space="preserve"> </v>
          </cell>
        </row>
        <row r="551">
          <cell r="A551" t="str">
            <v>SALTS</v>
          </cell>
          <cell r="B551" t="str">
            <v xml:space="preserve"> </v>
          </cell>
        </row>
        <row r="552">
          <cell r="A552" t="str">
            <v>coarse pickling</v>
          </cell>
          <cell r="B552">
            <v>10</v>
          </cell>
          <cell r="C552" t="str">
            <v xml:space="preserve"> box</v>
          </cell>
          <cell r="D552">
            <v>1.9408333333333332</v>
          </cell>
          <cell r="E552">
            <v>19.408333333333331</v>
          </cell>
        </row>
        <row r="553">
          <cell r="A553" t="str">
            <v>regular fine</v>
          </cell>
          <cell r="B553">
            <v>1</v>
          </cell>
          <cell r="C553" t="str">
            <v xml:space="preserve"> sack</v>
          </cell>
          <cell r="D553">
            <v>6.37</v>
          </cell>
          <cell r="E553">
            <v>6.37</v>
          </cell>
        </row>
        <row r="554">
          <cell r="A554" t="str">
            <v>salt peter</v>
          </cell>
          <cell r="B554" t="str">
            <v>____________</v>
          </cell>
          <cell r="C554" t="str">
            <v xml:space="preserve"> bottle</v>
          </cell>
          <cell r="D554">
            <v>5.89</v>
          </cell>
          <cell r="E554">
            <v>0</v>
          </cell>
        </row>
        <row r="555">
          <cell r="A555" t="str">
            <v>sea salt</v>
          </cell>
          <cell r="B555" t="str">
            <v>____________</v>
          </cell>
          <cell r="C555" t="str">
            <v>bag</v>
          </cell>
          <cell r="D555">
            <v>1.92</v>
          </cell>
          <cell r="E555">
            <v>0</v>
          </cell>
        </row>
        <row r="556">
          <cell r="B556" t="str">
            <v xml:space="preserve"> </v>
          </cell>
        </row>
        <row r="557">
          <cell r="A557" t="str">
            <v>SUGARS</v>
          </cell>
          <cell r="B557" t="str">
            <v xml:space="preserve"> </v>
          </cell>
        </row>
        <row r="558">
          <cell r="A558" t="str">
            <v>brown</v>
          </cell>
          <cell r="B558">
            <v>19</v>
          </cell>
          <cell r="C558" t="str">
            <v xml:space="preserve"> 1kg</v>
          </cell>
          <cell r="D558">
            <v>1.5525</v>
          </cell>
          <cell r="E558">
            <v>29.497499999999999</v>
          </cell>
        </row>
        <row r="559">
          <cell r="A559" t="str">
            <v>corn syrup</v>
          </cell>
          <cell r="B559">
            <v>0.75</v>
          </cell>
          <cell r="C559" t="str">
            <v xml:space="preserve"> jug</v>
          </cell>
          <cell r="D559">
            <v>10.9</v>
          </cell>
          <cell r="E559">
            <v>8.1750000000000007</v>
          </cell>
        </row>
        <row r="560">
          <cell r="A560" t="str">
            <v>equal</v>
          </cell>
          <cell r="B560" t="str">
            <v>____________</v>
          </cell>
          <cell r="C560" t="str">
            <v xml:space="preserve"> case</v>
          </cell>
          <cell r="D560">
            <v>28</v>
          </cell>
          <cell r="E560">
            <v>0</v>
          </cell>
        </row>
        <row r="561">
          <cell r="A561" t="str">
            <v>glucose</v>
          </cell>
          <cell r="B561">
            <v>1</v>
          </cell>
          <cell r="C561" t="str">
            <v xml:space="preserve"> pail</v>
          </cell>
          <cell r="D561">
            <v>21.25</v>
          </cell>
          <cell r="E561">
            <v>21.25</v>
          </cell>
        </row>
        <row r="562">
          <cell r="A562" t="str">
            <v>granulated</v>
          </cell>
          <cell r="B562">
            <v>0.5</v>
          </cell>
          <cell r="C562" t="str">
            <v xml:space="preserve"> 10kg</v>
          </cell>
          <cell r="D562">
            <v>9.35</v>
          </cell>
          <cell r="E562">
            <v>4.6749999999999998</v>
          </cell>
        </row>
        <row r="563">
          <cell r="A563" t="str">
            <v>honey</v>
          </cell>
          <cell r="B563">
            <v>2</v>
          </cell>
          <cell r="C563" t="str">
            <v xml:space="preserve"> 500g</v>
          </cell>
          <cell r="D563">
            <v>2.6516666666666668</v>
          </cell>
          <cell r="E563">
            <v>5.3033333333333337</v>
          </cell>
        </row>
        <row r="564">
          <cell r="A564" t="str">
            <v>honey unpasturized</v>
          </cell>
          <cell r="B564">
            <v>6</v>
          </cell>
          <cell r="C564" t="str">
            <v xml:space="preserve"> kg</v>
          </cell>
          <cell r="D564">
            <v>9.6380952380952394</v>
          </cell>
          <cell r="E564">
            <v>57.828571428571436</v>
          </cell>
        </row>
        <row r="565">
          <cell r="A565" t="str">
            <v>icing</v>
          </cell>
          <cell r="B565">
            <v>21.5</v>
          </cell>
          <cell r="C565" t="str">
            <v xml:space="preserve"> 1kg</v>
          </cell>
          <cell r="D565">
            <v>1.51</v>
          </cell>
          <cell r="E565">
            <v>32.465000000000003</v>
          </cell>
        </row>
        <row r="566">
          <cell r="A566" t="str">
            <v>in the raw</v>
          </cell>
          <cell r="B566">
            <v>0.5</v>
          </cell>
          <cell r="C566" t="str">
            <v xml:space="preserve"> case</v>
          </cell>
          <cell r="D566">
            <v>30.5</v>
          </cell>
          <cell r="E566">
            <v>15.25</v>
          </cell>
        </row>
        <row r="567">
          <cell r="A567" t="str">
            <v>maple sirop</v>
          </cell>
          <cell r="B567">
            <v>1</v>
          </cell>
          <cell r="C567" t="str">
            <v xml:space="preserve"> 4L</v>
          </cell>
          <cell r="D567">
            <v>53.45</v>
          </cell>
          <cell r="E567">
            <v>53.45</v>
          </cell>
        </row>
        <row r="568">
          <cell r="A568" t="str">
            <v>molasses</v>
          </cell>
          <cell r="B568">
            <v>0.5</v>
          </cell>
          <cell r="C568" t="str">
            <v xml:space="preserve"> jug</v>
          </cell>
          <cell r="D568">
            <v>7.11</v>
          </cell>
          <cell r="E568">
            <v>3.5550000000000002</v>
          </cell>
        </row>
        <row r="569">
          <cell r="A569" t="str">
            <v>rock - dark</v>
          </cell>
          <cell r="B569">
            <v>5</v>
          </cell>
          <cell r="C569" t="str">
            <v xml:space="preserve"> kg</v>
          </cell>
          <cell r="D569">
            <v>5.5</v>
          </cell>
          <cell r="E569">
            <v>27.5</v>
          </cell>
        </row>
        <row r="571">
          <cell r="A571" t="str">
            <v>SUN DRIED PRODUCTS</v>
          </cell>
          <cell r="B571" t="str">
            <v xml:space="preserve"> </v>
          </cell>
        </row>
        <row r="572">
          <cell r="A572" t="str">
            <v>apricots</v>
          </cell>
          <cell r="B572" t="str">
            <v>____________</v>
          </cell>
          <cell r="C572" t="str">
            <v xml:space="preserve"> kg</v>
          </cell>
          <cell r="D572">
            <v>3.58</v>
          </cell>
          <cell r="E572">
            <v>0</v>
          </cell>
        </row>
        <row r="573">
          <cell r="A573" t="str">
            <v>blueberries</v>
          </cell>
          <cell r="B573" t="str">
            <v>____________</v>
          </cell>
          <cell r="C573" t="str">
            <v xml:space="preserve"> kg</v>
          </cell>
          <cell r="D573">
            <v>23.231999999999999</v>
          </cell>
          <cell r="E573">
            <v>0</v>
          </cell>
        </row>
        <row r="574">
          <cell r="A574" t="str">
            <v>cherries</v>
          </cell>
          <cell r="B574" t="str">
            <v>____________</v>
          </cell>
          <cell r="C574" t="str">
            <v xml:space="preserve"> kg</v>
          </cell>
          <cell r="D574">
            <v>15.224</v>
          </cell>
          <cell r="E574">
            <v>0</v>
          </cell>
        </row>
        <row r="575">
          <cell r="A575" t="str">
            <v>chipotle</v>
          </cell>
          <cell r="B575">
            <v>0.3</v>
          </cell>
          <cell r="C575" t="str">
            <v xml:space="preserve"> kg</v>
          </cell>
          <cell r="D575">
            <v>46.61</v>
          </cell>
          <cell r="E575">
            <v>13.982999999999999</v>
          </cell>
        </row>
        <row r="576">
          <cell r="A576" t="str">
            <v>figs</v>
          </cell>
          <cell r="B576" t="str">
            <v>____________</v>
          </cell>
          <cell r="C576" t="str">
            <v xml:space="preserve"> kg</v>
          </cell>
          <cell r="D576">
            <v>4.6500000000000004</v>
          </cell>
          <cell r="E576">
            <v>0</v>
          </cell>
        </row>
        <row r="577">
          <cell r="A577" t="str">
            <v>morels</v>
          </cell>
          <cell r="B577" t="str">
            <v>____________</v>
          </cell>
          <cell r="C577" t="str">
            <v xml:space="preserve"> #</v>
          </cell>
          <cell r="D577">
            <v>49</v>
          </cell>
          <cell r="E577">
            <v>0</v>
          </cell>
        </row>
        <row r="578">
          <cell r="A578" t="str">
            <v>olives</v>
          </cell>
          <cell r="B578">
            <v>5</v>
          </cell>
          <cell r="C578" t="str">
            <v xml:space="preserve"> kg</v>
          </cell>
          <cell r="D578">
            <v>6.8200000000000012</v>
          </cell>
          <cell r="E578">
            <v>34.100000000000009</v>
          </cell>
        </row>
        <row r="579">
          <cell r="A579" t="str">
            <v>pears, asian</v>
          </cell>
          <cell r="B579">
            <v>1</v>
          </cell>
          <cell r="C579" t="str">
            <v xml:space="preserve"> #</v>
          </cell>
          <cell r="D579">
            <v>10.199999999999999</v>
          </cell>
          <cell r="E579">
            <v>10.199999999999999</v>
          </cell>
        </row>
        <row r="580">
          <cell r="A580" t="str">
            <v>peppers</v>
          </cell>
          <cell r="B580">
            <v>3.5</v>
          </cell>
          <cell r="C580" t="str">
            <v xml:space="preserve"> 2.5#box</v>
          </cell>
          <cell r="D580">
            <v>43</v>
          </cell>
          <cell r="E580">
            <v>150.5</v>
          </cell>
        </row>
        <row r="581">
          <cell r="A581" t="str">
            <v>prunes</v>
          </cell>
          <cell r="B581">
            <v>5</v>
          </cell>
          <cell r="C581" t="str">
            <v xml:space="preserve"> kg</v>
          </cell>
          <cell r="D581">
            <v>4.6041600000000003</v>
          </cell>
          <cell r="E581">
            <v>23.020800000000001</v>
          </cell>
        </row>
        <row r="582">
          <cell r="A582" t="str">
            <v>raisins</v>
          </cell>
          <cell r="B582">
            <v>3</v>
          </cell>
          <cell r="C582" t="str">
            <v xml:space="preserve"> package</v>
          </cell>
          <cell r="D582">
            <v>2.7516666666666669</v>
          </cell>
          <cell r="E582">
            <v>8.2550000000000008</v>
          </cell>
        </row>
        <row r="583">
          <cell r="A583" t="str">
            <v>tomatoes</v>
          </cell>
          <cell r="B583">
            <v>1</v>
          </cell>
          <cell r="C583" t="str">
            <v xml:space="preserve"> kg</v>
          </cell>
          <cell r="D583">
            <v>20.085999999999999</v>
          </cell>
          <cell r="E583">
            <v>20.085999999999999</v>
          </cell>
        </row>
        <row r="584">
          <cell r="A584" t="str">
            <v>________________</v>
          </cell>
          <cell r="B584" t="str">
            <v>____________</v>
          </cell>
          <cell r="C584" t="str">
            <v>_______</v>
          </cell>
          <cell r="D584">
            <v>0</v>
          </cell>
          <cell r="E584">
            <v>0</v>
          </cell>
        </row>
        <row r="586">
          <cell r="A586" t="str">
            <v>TOMATO PRODUCTS</v>
          </cell>
        </row>
        <row r="587">
          <cell r="A587" t="str">
            <v>canned</v>
          </cell>
          <cell r="B587">
            <v>6</v>
          </cell>
          <cell r="C587" t="str">
            <v xml:space="preserve"> tin</v>
          </cell>
          <cell r="D587">
            <v>2.8249999999999997</v>
          </cell>
          <cell r="E587">
            <v>16.95</v>
          </cell>
        </row>
        <row r="588">
          <cell r="A588" t="str">
            <v>pureed</v>
          </cell>
          <cell r="B588">
            <v>69</v>
          </cell>
          <cell r="C588" t="str">
            <v xml:space="preserve"> 1L</v>
          </cell>
          <cell r="D588">
            <v>1.2</v>
          </cell>
          <cell r="E588">
            <v>82.8</v>
          </cell>
        </row>
        <row r="589">
          <cell r="A589" t="str">
            <v>pureed enviro care</v>
          </cell>
          <cell r="B589">
            <v>5</v>
          </cell>
          <cell r="C589" t="str">
            <v xml:space="preserve"> bag</v>
          </cell>
          <cell r="D589">
            <v>4.2749999999999995</v>
          </cell>
          <cell r="E589">
            <v>21.374999999999996</v>
          </cell>
        </row>
        <row r="590">
          <cell r="B590" t="str">
            <v xml:space="preserve"> </v>
          </cell>
        </row>
        <row r="591">
          <cell r="A591" t="str">
            <v>VINEGARS</v>
          </cell>
          <cell r="B591" t="str">
            <v xml:space="preserve"> </v>
          </cell>
        </row>
        <row r="592">
          <cell r="A592" t="str">
            <v>apple</v>
          </cell>
          <cell r="B592">
            <v>2.5</v>
          </cell>
          <cell r="C592" t="str">
            <v xml:space="preserve"> 4L</v>
          </cell>
          <cell r="D592">
            <v>4.5</v>
          </cell>
          <cell r="E592">
            <v>11.25</v>
          </cell>
        </row>
        <row r="593">
          <cell r="A593" t="str">
            <v>balsamic</v>
          </cell>
          <cell r="B593">
            <v>5</v>
          </cell>
          <cell r="C593" t="str">
            <v>L</v>
          </cell>
          <cell r="D593">
            <v>5.1899999999999995</v>
          </cell>
          <cell r="E593">
            <v>25.949999999999996</v>
          </cell>
        </row>
        <row r="594">
          <cell r="A594" t="str">
            <v>balsamic, riserva</v>
          </cell>
          <cell r="B594">
            <v>4.5</v>
          </cell>
          <cell r="C594" t="str">
            <v xml:space="preserve"> 500ml</v>
          </cell>
          <cell r="D594">
            <v>5.85</v>
          </cell>
          <cell r="E594">
            <v>26.324999999999999</v>
          </cell>
        </row>
        <row r="595">
          <cell r="A595" t="str">
            <v>cassis</v>
          </cell>
          <cell r="B595" t="str">
            <v>____________</v>
          </cell>
          <cell r="C595" t="str">
            <v xml:space="preserve"> 1L</v>
          </cell>
          <cell r="D595">
            <v>5.13</v>
          </cell>
          <cell r="E595">
            <v>0</v>
          </cell>
        </row>
        <row r="596">
          <cell r="A596" t="str">
            <v>champagne</v>
          </cell>
          <cell r="B596">
            <v>1.25</v>
          </cell>
          <cell r="C596" t="str">
            <v xml:space="preserve"> 1L</v>
          </cell>
          <cell r="D596">
            <v>4.95</v>
          </cell>
          <cell r="E596">
            <v>6.1875</v>
          </cell>
        </row>
        <row r="597">
          <cell r="A597" t="str">
            <v>chive flower</v>
          </cell>
          <cell r="B597">
            <v>1.2</v>
          </cell>
          <cell r="C597" t="str">
            <v xml:space="preserve"> 4L</v>
          </cell>
          <cell r="D597">
            <v>6</v>
          </cell>
          <cell r="E597">
            <v>7.1999999999999993</v>
          </cell>
        </row>
        <row r="598">
          <cell r="A598" t="str">
            <v>raspberry</v>
          </cell>
          <cell r="B598">
            <v>0.5</v>
          </cell>
          <cell r="C598" t="str">
            <v xml:space="preserve"> 1L</v>
          </cell>
          <cell r="D598">
            <v>4.83</v>
          </cell>
          <cell r="E598">
            <v>2.415</v>
          </cell>
        </row>
        <row r="599">
          <cell r="A599" t="str">
            <v>raspberry ( Bishop's)</v>
          </cell>
          <cell r="B599">
            <v>18</v>
          </cell>
          <cell r="C599" t="str">
            <v>L</v>
          </cell>
          <cell r="D599">
            <v>2</v>
          </cell>
          <cell r="E599">
            <v>36</v>
          </cell>
        </row>
        <row r="600">
          <cell r="A600" t="str">
            <v>red</v>
          </cell>
          <cell r="B600">
            <v>2.5</v>
          </cell>
          <cell r="C600" t="str">
            <v xml:space="preserve"> 1L</v>
          </cell>
          <cell r="D600">
            <v>1.75</v>
          </cell>
          <cell r="E600">
            <v>4.375</v>
          </cell>
        </row>
        <row r="601">
          <cell r="A601" t="str">
            <v>rice wine</v>
          </cell>
          <cell r="B601">
            <v>9</v>
          </cell>
          <cell r="C601" t="str">
            <v xml:space="preserve"> 710ml</v>
          </cell>
          <cell r="D601">
            <v>3.25</v>
          </cell>
          <cell r="E601">
            <v>29.25</v>
          </cell>
        </row>
        <row r="602">
          <cell r="A602" t="str">
            <v>sherry</v>
          </cell>
          <cell r="B602">
            <v>3</v>
          </cell>
          <cell r="C602" t="str">
            <v xml:space="preserve"> 1L</v>
          </cell>
          <cell r="D602">
            <v>8.81</v>
          </cell>
          <cell r="E602">
            <v>26.43</v>
          </cell>
        </row>
        <row r="603">
          <cell r="A603" t="str">
            <v>tarragon</v>
          </cell>
          <cell r="B603">
            <v>2.5</v>
          </cell>
          <cell r="C603" t="str">
            <v xml:space="preserve"> 1L</v>
          </cell>
          <cell r="D603">
            <v>5.32</v>
          </cell>
          <cell r="E603">
            <v>13.3</v>
          </cell>
        </row>
        <row r="604">
          <cell r="A604" t="str">
            <v>white (cheap)</v>
          </cell>
          <cell r="B604">
            <v>1</v>
          </cell>
          <cell r="C604" t="str">
            <v xml:space="preserve"> 4L</v>
          </cell>
          <cell r="D604">
            <v>1.74</v>
          </cell>
          <cell r="E604">
            <v>1.74</v>
          </cell>
        </row>
        <row r="605">
          <cell r="A605" t="str">
            <v>white wine</v>
          </cell>
          <cell r="B605">
            <v>2.5</v>
          </cell>
          <cell r="C605" t="str">
            <v xml:space="preserve"> 4L</v>
          </cell>
          <cell r="D605">
            <v>3.9350000000000001</v>
          </cell>
          <cell r="E605">
            <v>9.8375000000000004</v>
          </cell>
        </row>
        <row r="606">
          <cell r="A606" t="str">
            <v>FOOD INVENTORY TOTAL:</v>
          </cell>
          <cell r="E606">
            <v>9672.7188701298655</v>
          </cell>
        </row>
        <row r="609">
          <cell r="A609" t="str">
            <v>CLEANING STOCK</v>
          </cell>
          <cell r="B609" t="str">
            <v xml:space="preserve"> </v>
          </cell>
          <cell r="E609" t="str">
            <v xml:space="preserve"> </v>
          </cell>
        </row>
        <row r="610">
          <cell r="A610" t="str">
            <v>ajax</v>
          </cell>
          <cell r="B610">
            <v>9</v>
          </cell>
          <cell r="C610" t="str">
            <v xml:space="preserve">  tube</v>
          </cell>
          <cell r="D610">
            <v>0.96333333333333337</v>
          </cell>
          <cell r="E610">
            <v>8.67</v>
          </cell>
        </row>
        <row r="611">
          <cell r="A611" t="str">
            <v>ban-O</v>
          </cell>
          <cell r="B611">
            <v>6</v>
          </cell>
          <cell r="C611" t="str">
            <v xml:space="preserve">  each</v>
          </cell>
          <cell r="D611">
            <v>2.95</v>
          </cell>
          <cell r="E611">
            <v>17.700000000000003</v>
          </cell>
        </row>
        <row r="612">
          <cell r="A612" t="str">
            <v>bleach</v>
          </cell>
          <cell r="B612">
            <v>4</v>
          </cell>
          <cell r="C612" t="str">
            <v xml:space="preserve">  4L</v>
          </cell>
          <cell r="D612">
            <v>2.415</v>
          </cell>
          <cell r="E612">
            <v>9.66</v>
          </cell>
        </row>
        <row r="613">
          <cell r="A613" t="str">
            <v>brooms</v>
          </cell>
          <cell r="B613">
            <v>1</v>
          </cell>
          <cell r="C613" t="str">
            <v xml:space="preserve">  each</v>
          </cell>
          <cell r="D613">
            <v>4.93</v>
          </cell>
          <cell r="E613">
            <v>4.93</v>
          </cell>
        </row>
        <row r="614">
          <cell r="A614" t="str">
            <v>burnishing liq</v>
          </cell>
          <cell r="B614">
            <v>2</v>
          </cell>
          <cell r="C614" t="str">
            <v xml:space="preserve">  4L</v>
          </cell>
          <cell r="D614">
            <v>4.67</v>
          </cell>
          <cell r="E614">
            <v>9.34</v>
          </cell>
        </row>
        <row r="615">
          <cell r="A615" t="str">
            <v>C.G.R. liquid cleaner</v>
          </cell>
          <cell r="B615">
            <v>1</v>
          </cell>
          <cell r="C615" t="str">
            <v xml:space="preserve">  4L</v>
          </cell>
          <cell r="D615">
            <v>12.5</v>
          </cell>
          <cell r="E615">
            <v>12.5</v>
          </cell>
        </row>
        <row r="616">
          <cell r="A616" t="str">
            <v>copper core boy</v>
          </cell>
          <cell r="B616">
            <v>17</v>
          </cell>
          <cell r="C616" t="str">
            <v xml:space="preserve">  each</v>
          </cell>
          <cell r="D616">
            <v>1.6020833333333335</v>
          </cell>
          <cell r="E616">
            <v>27.235416666666669</v>
          </cell>
        </row>
        <row r="617">
          <cell r="A617" t="str">
            <v>degreaser</v>
          </cell>
          <cell r="B617">
            <v>1</v>
          </cell>
          <cell r="C617" t="str">
            <v xml:space="preserve">  4L</v>
          </cell>
          <cell r="D617">
            <v>7.03</v>
          </cell>
          <cell r="E617">
            <v>7.03</v>
          </cell>
        </row>
        <row r="618">
          <cell r="A618" t="str">
            <v>grease strip plus</v>
          </cell>
          <cell r="B618">
            <v>4</v>
          </cell>
          <cell r="C618" t="str">
            <v xml:space="preserve">  each</v>
          </cell>
          <cell r="D618">
            <v>9.89</v>
          </cell>
          <cell r="E618">
            <v>39.56</v>
          </cell>
        </row>
        <row r="619">
          <cell r="A619" t="str">
            <v>grill brushes</v>
          </cell>
          <cell r="B619">
            <v>2</v>
          </cell>
          <cell r="C619" t="str">
            <v xml:space="preserve">  each</v>
          </cell>
          <cell r="D619">
            <v>1.85</v>
          </cell>
          <cell r="E619">
            <v>3.7</v>
          </cell>
        </row>
        <row r="620">
          <cell r="A620" t="str">
            <v>grill stones</v>
          </cell>
          <cell r="B620">
            <v>2</v>
          </cell>
          <cell r="C620" t="str">
            <v xml:space="preserve"> each</v>
          </cell>
          <cell r="D620">
            <v>1.905</v>
          </cell>
          <cell r="E620">
            <v>3.81</v>
          </cell>
        </row>
        <row r="621">
          <cell r="A621" t="str">
            <v>hand and body lotion</v>
          </cell>
          <cell r="B621">
            <v>2</v>
          </cell>
          <cell r="C621" t="str">
            <v xml:space="preserve">  4L</v>
          </cell>
          <cell r="D621">
            <v>6.9974999999999996</v>
          </cell>
          <cell r="E621">
            <v>13.994999999999999</v>
          </cell>
        </row>
        <row r="622">
          <cell r="A622" t="str">
            <v>jet dry</v>
          </cell>
          <cell r="B622">
            <v>2.5</v>
          </cell>
          <cell r="C622" t="str">
            <v xml:space="preserve">  4L</v>
          </cell>
          <cell r="D622">
            <v>38.450000000000003</v>
          </cell>
          <cell r="E622">
            <v>96.125</v>
          </cell>
        </row>
        <row r="623">
          <cell r="A623" t="str">
            <v>jets soap pads</v>
          </cell>
          <cell r="B623" t="str">
            <v>____________</v>
          </cell>
          <cell r="C623" t="str">
            <v xml:space="preserve">  pkg</v>
          </cell>
          <cell r="D623">
            <v>1.26</v>
          </cell>
          <cell r="E623">
            <v>0</v>
          </cell>
        </row>
        <row r="624">
          <cell r="A624" t="str">
            <v>mop handles</v>
          </cell>
          <cell r="B624">
            <v>1</v>
          </cell>
          <cell r="C624" t="str">
            <v xml:space="preserve">  each</v>
          </cell>
          <cell r="D624">
            <v>9.18</v>
          </cell>
          <cell r="E624">
            <v>9.18</v>
          </cell>
        </row>
        <row r="625">
          <cell r="A625" t="str">
            <v>mop heads</v>
          </cell>
          <cell r="B625">
            <v>2</v>
          </cell>
          <cell r="C625" t="str">
            <v xml:space="preserve">  each</v>
          </cell>
          <cell r="D625">
            <v>7.94</v>
          </cell>
          <cell r="E625">
            <v>15.88</v>
          </cell>
        </row>
        <row r="626">
          <cell r="A626" t="str">
            <v>pan dandy</v>
          </cell>
          <cell r="B626">
            <v>0.5</v>
          </cell>
          <cell r="C626" t="str">
            <v xml:space="preserve">  20L</v>
          </cell>
          <cell r="D626">
            <v>79.38</v>
          </cell>
          <cell r="E626">
            <v>39.69</v>
          </cell>
        </row>
        <row r="627">
          <cell r="A627" t="str">
            <v>pine cleaner</v>
          </cell>
          <cell r="B627">
            <v>3</v>
          </cell>
          <cell r="C627" t="str">
            <v xml:space="preserve">  20L</v>
          </cell>
          <cell r="D627">
            <v>45</v>
          </cell>
          <cell r="E627">
            <v>135</v>
          </cell>
        </row>
        <row r="628">
          <cell r="A628" t="str">
            <v>portable stove butane</v>
          </cell>
          <cell r="B628">
            <v>7</v>
          </cell>
          <cell r="C628" t="str">
            <v xml:space="preserve"> can</v>
          </cell>
          <cell r="D628">
            <v>4.95</v>
          </cell>
          <cell r="E628">
            <v>34.65</v>
          </cell>
        </row>
        <row r="629">
          <cell r="A629" t="str">
            <v>rubber gloves</v>
          </cell>
          <cell r="B629">
            <v>12</v>
          </cell>
          <cell r="C629" t="str">
            <v xml:space="preserve">  pair</v>
          </cell>
          <cell r="D629">
            <v>2.3050000000000002</v>
          </cell>
          <cell r="E629">
            <v>27.660000000000004</v>
          </cell>
        </row>
        <row r="630">
          <cell r="A630" t="str">
            <v>solid supra</v>
          </cell>
          <cell r="B630">
            <v>4</v>
          </cell>
          <cell r="C630" t="str">
            <v xml:space="preserve">  capsule</v>
          </cell>
          <cell r="D630">
            <v>24.9</v>
          </cell>
          <cell r="E630">
            <v>99.6</v>
          </cell>
        </row>
        <row r="631">
          <cell r="A631" t="str">
            <v>surgical gloves</v>
          </cell>
          <cell r="B631">
            <v>2</v>
          </cell>
          <cell r="C631" t="str">
            <v xml:space="preserve">  box</v>
          </cell>
          <cell r="D631">
            <v>9.7905000000000015</v>
          </cell>
          <cell r="E631">
            <v>19.581000000000003</v>
          </cell>
        </row>
        <row r="632">
          <cell r="A632" t="str">
            <v>tiger oven cleaner</v>
          </cell>
          <cell r="B632" t="str">
            <v>____________</v>
          </cell>
          <cell r="C632" t="str">
            <v xml:space="preserve"> spray tin</v>
          </cell>
          <cell r="D632">
            <v>3.99</v>
          </cell>
          <cell r="E632">
            <v>15.96</v>
          </cell>
        </row>
        <row r="633">
          <cell r="A633" t="str">
            <v>torch propane</v>
          </cell>
          <cell r="B633">
            <v>2</v>
          </cell>
          <cell r="C633" t="str">
            <v xml:space="preserve">  each</v>
          </cell>
          <cell r="D633">
            <v>4.1900000000000004</v>
          </cell>
          <cell r="E633">
            <v>8.3800000000000008</v>
          </cell>
        </row>
        <row r="634">
          <cell r="A634" t="str">
            <v>lemon eze</v>
          </cell>
          <cell r="B634">
            <v>9</v>
          </cell>
          <cell r="C634" t="str">
            <v>each</v>
          </cell>
          <cell r="D634">
            <v>7.5</v>
          </cell>
          <cell r="E634">
            <v>67.5</v>
          </cell>
        </row>
        <row r="635">
          <cell r="A635" t="str">
            <v>________________</v>
          </cell>
          <cell r="B635" t="str">
            <v>____________</v>
          </cell>
          <cell r="C635" t="str">
            <v>_______</v>
          </cell>
          <cell r="D635">
            <v>0</v>
          </cell>
          <cell r="E635">
            <v>0</v>
          </cell>
        </row>
        <row r="637">
          <cell r="A637" t="str">
            <v>CLEANING STOCK TOTAL:</v>
          </cell>
          <cell r="B637" t="str">
            <v xml:space="preserve"> </v>
          </cell>
          <cell r="C637" t="str">
            <v xml:space="preserve"> </v>
          </cell>
          <cell r="D637" t="str">
            <v xml:space="preserve"> </v>
          </cell>
          <cell r="E637">
            <v>727.33641666666665</v>
          </cell>
        </row>
        <row r="639">
          <cell r="A639" t="str">
            <v>PAPER STOCK</v>
          </cell>
        </row>
        <row r="640">
          <cell r="A640" t="str">
            <v>burnos</v>
          </cell>
          <cell r="B640">
            <v>6</v>
          </cell>
          <cell r="C640" t="str">
            <v xml:space="preserve"> each</v>
          </cell>
          <cell r="D640">
            <v>1.9791666666666667</v>
          </cell>
          <cell r="E640">
            <v>11.875</v>
          </cell>
        </row>
        <row r="641">
          <cell r="A641" t="str">
            <v>butcher twine</v>
          </cell>
          <cell r="B641">
            <v>0.5</v>
          </cell>
          <cell r="C641" t="str">
            <v xml:space="preserve"> roll</v>
          </cell>
          <cell r="D641">
            <v>5.42</v>
          </cell>
          <cell r="E641">
            <v>2.71</v>
          </cell>
        </row>
        <row r="642">
          <cell r="A642" t="str">
            <v>candles 12" IKEA</v>
          </cell>
          <cell r="B642">
            <v>3.5</v>
          </cell>
          <cell r="C642" t="str">
            <v xml:space="preserve"> case</v>
          </cell>
          <cell r="D642">
            <v>31.15</v>
          </cell>
          <cell r="E642">
            <v>109.02499999999999</v>
          </cell>
        </row>
        <row r="643">
          <cell r="A643" t="str">
            <v>candles in glass</v>
          </cell>
          <cell r="B643" t="str">
            <v>____________</v>
          </cell>
          <cell r="C643" t="str">
            <v xml:space="preserve"> case</v>
          </cell>
          <cell r="D643">
            <v>21.6</v>
          </cell>
          <cell r="E643">
            <v>0</v>
          </cell>
        </row>
        <row r="644">
          <cell r="A644" t="str">
            <v>chef hats</v>
          </cell>
          <cell r="B644">
            <v>7</v>
          </cell>
          <cell r="C644" t="str">
            <v>each</v>
          </cell>
          <cell r="D644">
            <v>0.88954781319495924</v>
          </cell>
          <cell r="E644">
            <v>6.2268346923647151</v>
          </cell>
        </row>
        <row r="645">
          <cell r="A645" t="str">
            <v>cocktail straws</v>
          </cell>
          <cell r="B645">
            <v>4</v>
          </cell>
          <cell r="C645">
            <v>1000</v>
          </cell>
          <cell r="D645">
            <v>2.96</v>
          </cell>
          <cell r="E645">
            <v>11.84</v>
          </cell>
        </row>
        <row r="646">
          <cell r="A646" t="str">
            <v>coffee filters</v>
          </cell>
          <cell r="B646">
            <v>0.75</v>
          </cell>
          <cell r="C646">
            <v>1000</v>
          </cell>
          <cell r="D646">
            <v>8.0500000000000007</v>
          </cell>
          <cell r="E646">
            <v>6.0375000000000005</v>
          </cell>
        </row>
        <row r="647">
          <cell r="A647" t="str">
            <v>doilies 6"</v>
          </cell>
          <cell r="B647">
            <v>1</v>
          </cell>
          <cell r="C647" t="str">
            <v xml:space="preserve"> 1000</v>
          </cell>
          <cell r="D647">
            <v>11.44</v>
          </cell>
          <cell r="E647">
            <v>11.44</v>
          </cell>
        </row>
        <row r="648">
          <cell r="A648" t="str">
            <v>doilies 7.5"</v>
          </cell>
          <cell r="B648">
            <v>1</v>
          </cell>
          <cell r="C648" t="str">
            <v xml:space="preserve"> 500</v>
          </cell>
          <cell r="D648">
            <v>9.76</v>
          </cell>
          <cell r="E648">
            <v>9.76</v>
          </cell>
        </row>
        <row r="649">
          <cell r="A649" t="str">
            <v>fryer filters</v>
          </cell>
          <cell r="B649">
            <v>0.25</v>
          </cell>
          <cell r="C649" t="str">
            <v xml:space="preserve"> box</v>
          </cell>
          <cell r="D649">
            <v>16.14</v>
          </cell>
          <cell r="E649">
            <v>4.0350000000000001</v>
          </cell>
        </row>
        <row r="650">
          <cell r="A650" t="str">
            <v>garbage bags</v>
          </cell>
          <cell r="B650">
            <v>1.25</v>
          </cell>
          <cell r="C650" t="str">
            <v xml:space="preserve"> case</v>
          </cell>
          <cell r="D650">
            <v>39.29</v>
          </cell>
          <cell r="E650">
            <v>49.112499999999997</v>
          </cell>
        </row>
        <row r="651">
          <cell r="A651" t="str">
            <v>harpoons for drinks</v>
          </cell>
          <cell r="B651">
            <v>1</v>
          </cell>
          <cell r="C651" t="str">
            <v xml:space="preserve"> box</v>
          </cell>
          <cell r="D651">
            <v>11.48</v>
          </cell>
          <cell r="E651">
            <v>11.48</v>
          </cell>
        </row>
        <row r="652">
          <cell r="A652" t="str">
            <v>kim towels</v>
          </cell>
          <cell r="B652">
            <v>16</v>
          </cell>
          <cell r="C652" t="str">
            <v xml:space="preserve"> pkg</v>
          </cell>
          <cell r="D652">
            <v>4.2681250000000004</v>
          </cell>
          <cell r="E652">
            <v>68.290000000000006</v>
          </cell>
        </row>
        <row r="653">
          <cell r="A653" t="str">
            <v>kim towels white</v>
          </cell>
          <cell r="B653">
            <v>18</v>
          </cell>
          <cell r="C653" t="str">
            <v xml:space="preserve"> pkg</v>
          </cell>
          <cell r="D653">
            <v>4.8962500000000002</v>
          </cell>
          <cell r="E653">
            <v>88.132500000000007</v>
          </cell>
        </row>
        <row r="654">
          <cell r="A654" t="str">
            <v>kleenex</v>
          </cell>
          <cell r="B654">
            <v>30</v>
          </cell>
          <cell r="C654" t="str">
            <v xml:space="preserve"> each</v>
          </cell>
          <cell r="D654">
            <v>1.5599999999999998</v>
          </cell>
          <cell r="E654">
            <v>46.8</v>
          </cell>
        </row>
        <row r="655">
          <cell r="A655" t="str">
            <v>parchment paper</v>
          </cell>
          <cell r="B655">
            <v>0.8</v>
          </cell>
          <cell r="C655" t="str">
            <v xml:space="preserve"> case</v>
          </cell>
          <cell r="D655">
            <v>100.58</v>
          </cell>
          <cell r="E655">
            <v>80.463999999999999</v>
          </cell>
        </row>
        <row r="656">
          <cell r="A656" t="str">
            <v>plastic piping bags</v>
          </cell>
          <cell r="B656">
            <v>0.5</v>
          </cell>
          <cell r="C656" t="str">
            <v xml:space="preserve"> case</v>
          </cell>
          <cell r="D656">
            <v>47.51</v>
          </cell>
          <cell r="E656">
            <v>23.754999999999999</v>
          </cell>
        </row>
        <row r="657">
          <cell r="A657" t="str">
            <v>plastic bags 10"*15"</v>
          </cell>
          <cell r="B657">
            <v>1</v>
          </cell>
          <cell r="C657" t="str">
            <v xml:space="preserve"> roll</v>
          </cell>
          <cell r="D657">
            <v>15.66</v>
          </cell>
          <cell r="E657">
            <v>15.66</v>
          </cell>
        </row>
        <row r="658">
          <cell r="A658" t="str">
            <v>plastic plates</v>
          </cell>
          <cell r="B658">
            <v>150</v>
          </cell>
          <cell r="C658" t="str">
            <v xml:space="preserve"> each</v>
          </cell>
          <cell r="D658">
            <v>0.11</v>
          </cell>
          <cell r="E658">
            <v>16.5</v>
          </cell>
        </row>
        <row r="659">
          <cell r="A659" t="str">
            <v>resinite 11"</v>
          </cell>
          <cell r="B659">
            <v>1.5</v>
          </cell>
          <cell r="C659" t="str">
            <v xml:space="preserve"> roll</v>
          </cell>
          <cell r="D659">
            <v>15.26</v>
          </cell>
          <cell r="E659">
            <v>22.89</v>
          </cell>
        </row>
        <row r="660">
          <cell r="A660" t="str">
            <v>resinite 17"</v>
          </cell>
          <cell r="B660">
            <v>1</v>
          </cell>
          <cell r="C660" t="str">
            <v xml:space="preserve"> roll</v>
          </cell>
          <cell r="D660">
            <v>23.5</v>
          </cell>
          <cell r="E660">
            <v>23.5</v>
          </cell>
        </row>
        <row r="661">
          <cell r="A661" t="str">
            <v>skewers bamboo 10"</v>
          </cell>
          <cell r="B661">
            <v>5</v>
          </cell>
          <cell r="C661" t="str">
            <v xml:space="preserve"> pkg</v>
          </cell>
          <cell r="D661">
            <v>5.94</v>
          </cell>
          <cell r="E661">
            <v>29.700000000000003</v>
          </cell>
        </row>
        <row r="662">
          <cell r="A662" t="str">
            <v>skewers bamboo 8"</v>
          </cell>
          <cell r="B662" t="str">
            <v>____________</v>
          </cell>
          <cell r="C662" t="str">
            <v xml:space="preserve"> pkg</v>
          </cell>
          <cell r="D662">
            <v>5.94</v>
          </cell>
          <cell r="E662">
            <v>0</v>
          </cell>
        </row>
        <row r="663">
          <cell r="A663" t="str">
            <v>tinfoil 18"</v>
          </cell>
          <cell r="B663">
            <v>2.2000000000000002</v>
          </cell>
          <cell r="C663" t="str">
            <v xml:space="preserve"> roll</v>
          </cell>
          <cell r="D663">
            <v>25.59</v>
          </cell>
          <cell r="E663">
            <v>56.298000000000002</v>
          </cell>
        </row>
        <row r="664">
          <cell r="A664" t="str">
            <v>toilet paper</v>
          </cell>
          <cell r="B664">
            <v>28</v>
          </cell>
          <cell r="C664" t="str">
            <v xml:space="preserve"> roll</v>
          </cell>
          <cell r="D664">
            <v>0.84062500000000007</v>
          </cell>
          <cell r="E664">
            <v>23.537500000000001</v>
          </cell>
        </row>
        <row r="665">
          <cell r="A665" t="str">
            <v>towel rolls</v>
          </cell>
          <cell r="B665">
            <v>24</v>
          </cell>
          <cell r="C665" t="str">
            <v xml:space="preserve"> each</v>
          </cell>
          <cell r="D665">
            <v>1.4800000000000002</v>
          </cell>
          <cell r="E665">
            <v>35.520000000000003</v>
          </cell>
        </row>
        <row r="666">
          <cell r="A666" t="str">
            <v>cocktail napkins</v>
          </cell>
          <cell r="B666">
            <v>1</v>
          </cell>
          <cell r="C666">
            <v>500</v>
          </cell>
          <cell r="D666">
            <v>3.99</v>
          </cell>
          <cell r="E666">
            <v>3.99</v>
          </cell>
        </row>
        <row r="668">
          <cell r="A668" t="str">
            <v>PAPER STOCK TOTAL:</v>
          </cell>
          <cell r="E668">
            <v>768.57883469236469</v>
          </cell>
        </row>
        <row r="673">
          <cell r="A673" t="str">
            <v xml:space="preserve">Bishop's inventory from the kitchen for the month of: </v>
          </cell>
          <cell r="E673">
            <v>35612</v>
          </cell>
        </row>
        <row r="675">
          <cell r="A675" t="str">
            <v>Total closing food stock value:</v>
          </cell>
          <cell r="C675">
            <v>9672.7188701298655</v>
          </cell>
        </row>
        <row r="677">
          <cell r="A677" t="str">
            <v>Total closing cleaning stock value:</v>
          </cell>
          <cell r="C677">
            <v>727.33641666666665</v>
          </cell>
        </row>
        <row r="679">
          <cell r="A679" t="str">
            <v>Total closing paper stock value:</v>
          </cell>
          <cell r="C679">
            <v>768.57883469236469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E7" sqref="E7"/>
    </sheetView>
  </sheetViews>
  <sheetFormatPr baseColWidth="10" defaultColWidth="8.83203125" defaultRowHeight="15" x14ac:dyDescent="0"/>
  <cols>
    <col min="1" max="1" width="9.1640625" style="35" customWidth="1"/>
    <col min="2" max="8" width="10.6640625" customWidth="1"/>
  </cols>
  <sheetData>
    <row r="1" spans="1:8">
      <c r="A1" s="41" t="s">
        <v>481</v>
      </c>
      <c r="B1" s="33">
        <v>26</v>
      </c>
      <c r="C1" s="34">
        <v>27</v>
      </c>
      <c r="D1" s="33">
        <v>28</v>
      </c>
      <c r="E1" s="33">
        <v>29</v>
      </c>
      <c r="F1" s="33">
        <v>30</v>
      </c>
      <c r="G1" s="34">
        <v>31</v>
      </c>
      <c r="H1" s="33">
        <v>1</v>
      </c>
    </row>
    <row r="2" spans="1:8">
      <c r="A2" s="20" t="s">
        <v>0</v>
      </c>
      <c r="B2" s="37" t="s">
        <v>371</v>
      </c>
      <c r="C2" s="37" t="s">
        <v>371</v>
      </c>
      <c r="D2" s="34" t="s">
        <v>368</v>
      </c>
      <c r="E2" s="34" t="s">
        <v>369</v>
      </c>
      <c r="F2" s="34" t="s">
        <v>369</v>
      </c>
      <c r="G2" s="34" t="s">
        <v>369</v>
      </c>
      <c r="H2" s="34" t="s">
        <v>369</v>
      </c>
    </row>
    <row r="3" spans="1:8">
      <c r="A3" s="20" t="s">
        <v>473</v>
      </c>
      <c r="B3" s="34" t="s">
        <v>369</v>
      </c>
      <c r="C3" s="34" t="s">
        <v>369</v>
      </c>
      <c r="D3" s="34" t="s">
        <v>369</v>
      </c>
      <c r="E3" s="34" t="s">
        <v>370</v>
      </c>
      <c r="F3" s="37" t="s">
        <v>371</v>
      </c>
      <c r="G3" s="34" t="s">
        <v>370</v>
      </c>
      <c r="H3" s="34" t="s">
        <v>370</v>
      </c>
    </row>
    <row r="4" spans="1:8">
      <c r="A4" s="20" t="s">
        <v>410</v>
      </c>
      <c r="B4" s="37" t="s">
        <v>371</v>
      </c>
      <c r="C4" s="37" t="s">
        <v>371</v>
      </c>
      <c r="D4" s="37" t="s">
        <v>371</v>
      </c>
      <c r="E4" s="37" t="s">
        <v>371</v>
      </c>
      <c r="F4" s="37" t="s">
        <v>371</v>
      </c>
      <c r="G4" s="37" t="s">
        <v>371</v>
      </c>
      <c r="H4" s="37" t="s">
        <v>371</v>
      </c>
    </row>
    <row r="5" spans="1:8">
      <c r="A5" s="20" t="s">
        <v>469</v>
      </c>
      <c r="B5" s="34" t="s">
        <v>370</v>
      </c>
      <c r="C5" s="34" t="s">
        <v>370</v>
      </c>
      <c r="D5" s="34" t="s">
        <v>370</v>
      </c>
      <c r="E5" s="34" t="s">
        <v>372</v>
      </c>
      <c r="F5" s="34" t="s">
        <v>370</v>
      </c>
      <c r="G5" s="34" t="s">
        <v>372</v>
      </c>
      <c r="H5" s="34" t="s">
        <v>372</v>
      </c>
    </row>
    <row r="6" spans="1:8">
      <c r="A6" s="20" t="s">
        <v>436</v>
      </c>
      <c r="B6" s="34" t="s">
        <v>372</v>
      </c>
      <c r="C6" s="34" t="s">
        <v>372</v>
      </c>
      <c r="D6" s="34" t="s">
        <v>372</v>
      </c>
      <c r="E6" s="37" t="s">
        <v>371</v>
      </c>
      <c r="F6" s="34" t="s">
        <v>372</v>
      </c>
      <c r="G6" s="34" t="s">
        <v>470</v>
      </c>
      <c r="H6" s="34" t="s">
        <v>470</v>
      </c>
    </row>
    <row r="7" spans="1:8">
      <c r="A7" s="20" t="s">
        <v>411</v>
      </c>
      <c r="B7" s="34" t="s">
        <v>372</v>
      </c>
      <c r="C7" s="34" t="s">
        <v>373</v>
      </c>
      <c r="D7" s="34" t="s">
        <v>373</v>
      </c>
      <c r="E7" s="37" t="s">
        <v>371</v>
      </c>
      <c r="F7" s="37" t="s">
        <v>371</v>
      </c>
      <c r="G7" s="34" t="s">
        <v>372</v>
      </c>
      <c r="H7" s="34" t="s">
        <v>372</v>
      </c>
    </row>
    <row r="8" spans="1:8">
      <c r="A8" s="39" t="s">
        <v>379</v>
      </c>
      <c r="B8" s="37" t="s">
        <v>371</v>
      </c>
      <c r="C8" s="37" t="s">
        <v>371</v>
      </c>
      <c r="D8" s="37" t="s">
        <v>371</v>
      </c>
      <c r="E8" s="34" t="s">
        <v>373</v>
      </c>
      <c r="F8" s="34" t="s">
        <v>373</v>
      </c>
      <c r="G8" s="34" t="s">
        <v>373</v>
      </c>
      <c r="H8" s="37" t="s">
        <v>371</v>
      </c>
    </row>
    <row r="9" spans="1:8">
      <c r="A9" s="39" t="s">
        <v>478</v>
      </c>
      <c r="B9" s="34" t="s">
        <v>479</v>
      </c>
      <c r="C9" s="34" t="s">
        <v>483</v>
      </c>
      <c r="D9" s="34" t="s">
        <v>483</v>
      </c>
      <c r="E9" s="34" t="s">
        <v>483</v>
      </c>
      <c r="F9" s="34" t="s">
        <v>479</v>
      </c>
      <c r="G9" s="34" t="s">
        <v>479</v>
      </c>
      <c r="H9" s="34" t="s">
        <v>480</v>
      </c>
    </row>
    <row r="11" spans="1:8">
      <c r="A11" s="41" t="s">
        <v>482</v>
      </c>
      <c r="B11" s="33">
        <v>2</v>
      </c>
      <c r="C11" s="34">
        <v>3</v>
      </c>
      <c r="D11" s="33">
        <v>4</v>
      </c>
      <c r="E11" s="33">
        <v>5</v>
      </c>
      <c r="F11" s="33">
        <v>6</v>
      </c>
      <c r="G11" s="34">
        <v>7</v>
      </c>
      <c r="H11" s="33">
        <v>8</v>
      </c>
    </row>
    <row r="12" spans="1:8">
      <c r="A12" s="20" t="s">
        <v>492</v>
      </c>
      <c r="B12" s="37" t="s">
        <v>371</v>
      </c>
      <c r="C12" s="37" t="s">
        <v>371</v>
      </c>
      <c r="D12" s="37" t="s">
        <v>371</v>
      </c>
      <c r="E12" s="37" t="s">
        <v>371</v>
      </c>
      <c r="F12" s="37" t="s">
        <v>371</v>
      </c>
      <c r="G12" s="37" t="s">
        <v>371</v>
      </c>
      <c r="H12" s="37" t="s">
        <v>371</v>
      </c>
    </row>
    <row r="13" spans="1:8">
      <c r="A13" s="20" t="s">
        <v>473</v>
      </c>
      <c r="B13" s="34" t="s">
        <v>369</v>
      </c>
      <c r="C13" s="34" t="s">
        <v>369</v>
      </c>
      <c r="D13" s="34" t="s">
        <v>369</v>
      </c>
      <c r="E13" s="37" t="s">
        <v>371</v>
      </c>
      <c r="F13" s="34" t="s">
        <v>369</v>
      </c>
      <c r="G13" s="34" t="s">
        <v>369</v>
      </c>
      <c r="H13" s="34" t="s">
        <v>369</v>
      </c>
    </row>
    <row r="14" spans="1:8">
      <c r="A14" s="20" t="s">
        <v>410</v>
      </c>
      <c r="B14" s="34" t="s">
        <v>370</v>
      </c>
      <c r="C14" s="34" t="s">
        <v>370</v>
      </c>
      <c r="D14" s="34" t="s">
        <v>372</v>
      </c>
      <c r="E14" s="34" t="s">
        <v>369</v>
      </c>
      <c r="F14" s="34" t="s">
        <v>372</v>
      </c>
      <c r="G14" s="37" t="s">
        <v>371</v>
      </c>
      <c r="H14" s="37" t="s">
        <v>371</v>
      </c>
    </row>
    <row r="15" spans="1:8">
      <c r="A15" s="20" t="s">
        <v>469</v>
      </c>
      <c r="B15" s="37" t="s">
        <v>371</v>
      </c>
      <c r="C15" s="37" t="s">
        <v>371</v>
      </c>
      <c r="D15" s="34" t="s">
        <v>370</v>
      </c>
      <c r="E15" s="34" t="s">
        <v>370</v>
      </c>
      <c r="F15" s="34" t="s">
        <v>370</v>
      </c>
      <c r="G15" s="34" t="s">
        <v>370</v>
      </c>
      <c r="H15" s="34" t="s">
        <v>370</v>
      </c>
    </row>
    <row r="16" spans="1:8">
      <c r="A16" s="20" t="s">
        <v>436</v>
      </c>
      <c r="B16" s="34" t="s">
        <v>372</v>
      </c>
      <c r="C16" s="34" t="s">
        <v>372</v>
      </c>
      <c r="D16" s="37" t="s">
        <v>371</v>
      </c>
      <c r="E16" s="34" t="s">
        <v>372</v>
      </c>
      <c r="F16" s="34" t="s">
        <v>372</v>
      </c>
      <c r="G16" s="34" t="s">
        <v>372</v>
      </c>
      <c r="H16" s="34" t="s">
        <v>372</v>
      </c>
    </row>
    <row r="17" spans="1:8">
      <c r="A17" s="20" t="s">
        <v>411</v>
      </c>
      <c r="B17" s="37" t="s">
        <v>371</v>
      </c>
      <c r="C17" s="34" t="s">
        <v>373</v>
      </c>
      <c r="D17" s="34" t="s">
        <v>373</v>
      </c>
      <c r="E17" s="34" t="s">
        <v>373</v>
      </c>
      <c r="F17" s="34" t="s">
        <v>373</v>
      </c>
      <c r="G17" s="34" t="s">
        <v>373</v>
      </c>
      <c r="H17" s="34" t="s">
        <v>372</v>
      </c>
    </row>
    <row r="18" spans="1:8">
      <c r="A18" s="39" t="s">
        <v>379</v>
      </c>
      <c r="B18" s="37" t="s">
        <v>371</v>
      </c>
      <c r="C18" s="37" t="s">
        <v>371</v>
      </c>
      <c r="D18" s="37" t="s">
        <v>371</v>
      </c>
      <c r="E18" s="37" t="s">
        <v>371</v>
      </c>
      <c r="F18" s="37" t="s">
        <v>371</v>
      </c>
      <c r="G18" s="37" t="s">
        <v>371</v>
      </c>
      <c r="H18" s="37" t="s">
        <v>371</v>
      </c>
    </row>
    <row r="19" spans="1:8">
      <c r="A19" s="39" t="s">
        <v>478</v>
      </c>
      <c r="B19" s="34" t="s">
        <v>479</v>
      </c>
      <c r="C19" s="34" t="s">
        <v>479</v>
      </c>
      <c r="D19" s="34" t="s">
        <v>351</v>
      </c>
      <c r="E19" s="34" t="s">
        <v>351</v>
      </c>
      <c r="F19" s="34" t="s">
        <v>351</v>
      </c>
      <c r="G19" s="34" t="s">
        <v>351</v>
      </c>
      <c r="H19" s="34" t="s">
        <v>480</v>
      </c>
    </row>
    <row r="21" spans="1:8">
      <c r="A21" s="41" t="s">
        <v>482</v>
      </c>
      <c r="B21" s="33">
        <v>9</v>
      </c>
      <c r="C21" s="34">
        <v>10</v>
      </c>
      <c r="D21" s="33">
        <v>11</v>
      </c>
      <c r="E21" s="33">
        <v>12</v>
      </c>
      <c r="F21" s="33">
        <v>13</v>
      </c>
      <c r="G21" s="34">
        <v>14</v>
      </c>
      <c r="H21" s="33">
        <v>15</v>
      </c>
    </row>
    <row r="22" spans="1:8">
      <c r="A22" s="20" t="s">
        <v>492</v>
      </c>
      <c r="B22" s="37" t="s">
        <v>371</v>
      </c>
      <c r="C22" s="37" t="s">
        <v>371</v>
      </c>
      <c r="D22" s="37" t="s">
        <v>371</v>
      </c>
      <c r="E22" s="37" t="s">
        <v>371</v>
      </c>
      <c r="F22" s="37" t="s">
        <v>371</v>
      </c>
      <c r="G22" s="37" t="s">
        <v>371</v>
      </c>
      <c r="H22" s="37" t="s">
        <v>371</v>
      </c>
    </row>
    <row r="23" spans="1:8">
      <c r="A23" s="20" t="s">
        <v>473</v>
      </c>
      <c r="B23" s="34" t="s">
        <v>369</v>
      </c>
      <c r="C23" s="34" t="s">
        <v>369</v>
      </c>
      <c r="D23" s="34" t="s">
        <v>369</v>
      </c>
      <c r="E23" s="37" t="s">
        <v>371</v>
      </c>
      <c r="F23" s="34" t="s">
        <v>369</v>
      </c>
      <c r="G23" s="34" t="s">
        <v>369</v>
      </c>
      <c r="H23" s="34" t="s">
        <v>369</v>
      </c>
    </row>
    <row r="24" spans="1:8">
      <c r="A24" s="20" t="s">
        <v>410</v>
      </c>
      <c r="B24" s="37" t="s">
        <v>371</v>
      </c>
      <c r="C24" s="34" t="s">
        <v>370</v>
      </c>
      <c r="D24" s="34" t="s">
        <v>372</v>
      </c>
      <c r="E24" s="34" t="s">
        <v>369</v>
      </c>
      <c r="F24" s="34" t="s">
        <v>372</v>
      </c>
      <c r="G24" s="37" t="s">
        <v>371</v>
      </c>
      <c r="H24" s="34" t="s">
        <v>372</v>
      </c>
    </row>
    <row r="25" spans="1:8">
      <c r="A25" s="20" t="s">
        <v>469</v>
      </c>
      <c r="B25" s="34" t="s">
        <v>370</v>
      </c>
      <c r="C25" s="37" t="s">
        <v>371</v>
      </c>
      <c r="D25" s="34" t="s">
        <v>370</v>
      </c>
      <c r="E25" s="34" t="s">
        <v>370</v>
      </c>
      <c r="F25" s="34" t="s">
        <v>370</v>
      </c>
      <c r="G25" s="34" t="s">
        <v>370</v>
      </c>
      <c r="H25" s="34" t="s">
        <v>370</v>
      </c>
    </row>
    <row r="26" spans="1:8">
      <c r="A26" s="20" t="s">
        <v>436</v>
      </c>
      <c r="B26" s="34" t="s">
        <v>372</v>
      </c>
      <c r="C26" s="34" t="s">
        <v>372</v>
      </c>
      <c r="D26" s="37" t="s">
        <v>371</v>
      </c>
      <c r="E26" s="34" t="s">
        <v>372</v>
      </c>
      <c r="F26" s="34" t="s">
        <v>372</v>
      </c>
      <c r="G26" s="34" t="s">
        <v>372</v>
      </c>
      <c r="H26" s="34" t="s">
        <v>372</v>
      </c>
    </row>
    <row r="27" spans="1:8">
      <c r="A27" s="20" t="s">
        <v>411</v>
      </c>
      <c r="B27" s="34" t="s">
        <v>491</v>
      </c>
      <c r="C27" s="34" t="s">
        <v>373</v>
      </c>
      <c r="D27" s="34" t="s">
        <v>373</v>
      </c>
      <c r="E27" s="34" t="s">
        <v>373</v>
      </c>
      <c r="F27" s="34" t="s">
        <v>373</v>
      </c>
      <c r="G27" s="34" t="s">
        <v>373</v>
      </c>
      <c r="H27" s="37" t="s">
        <v>371</v>
      </c>
    </row>
    <row r="28" spans="1:8">
      <c r="A28" s="39" t="s">
        <v>379</v>
      </c>
      <c r="B28" s="37" t="s">
        <v>371</v>
      </c>
      <c r="C28" s="37" t="s">
        <v>371</v>
      </c>
      <c r="D28" s="37" t="s">
        <v>371</v>
      </c>
      <c r="E28" s="37" t="s">
        <v>371</v>
      </c>
      <c r="F28" s="37" t="s">
        <v>371</v>
      </c>
      <c r="G28" s="37" t="s">
        <v>371</v>
      </c>
      <c r="H28" s="37" t="s">
        <v>371</v>
      </c>
    </row>
    <row r="29" spans="1:8">
      <c r="A29" s="39" t="s">
        <v>478</v>
      </c>
      <c r="B29" s="34" t="s">
        <v>351</v>
      </c>
      <c r="C29" s="34" t="s">
        <v>479</v>
      </c>
      <c r="D29" s="34" t="s">
        <v>351</v>
      </c>
      <c r="E29" s="34" t="s">
        <v>351</v>
      </c>
      <c r="F29" s="34" t="s">
        <v>351</v>
      </c>
      <c r="G29" s="34" t="s">
        <v>479</v>
      </c>
      <c r="H29" s="34" t="s">
        <v>480</v>
      </c>
    </row>
    <row r="31" spans="1:8">
      <c r="A31" s="41" t="s">
        <v>482</v>
      </c>
      <c r="B31" s="33">
        <v>16</v>
      </c>
      <c r="C31" s="34">
        <v>17</v>
      </c>
      <c r="D31" s="33">
        <v>18</v>
      </c>
      <c r="E31" s="33">
        <v>19</v>
      </c>
      <c r="F31" s="33">
        <v>20</v>
      </c>
      <c r="G31" s="34">
        <v>21</v>
      </c>
      <c r="H31" s="33">
        <v>22</v>
      </c>
    </row>
    <row r="32" spans="1:8">
      <c r="A32" s="20" t="s">
        <v>492</v>
      </c>
      <c r="B32" s="37" t="s">
        <v>371</v>
      </c>
      <c r="C32" s="37" t="s">
        <v>371</v>
      </c>
      <c r="D32" s="37" t="s">
        <v>371</v>
      </c>
      <c r="E32" s="37" t="s">
        <v>371</v>
      </c>
      <c r="F32" s="34" t="s">
        <v>369</v>
      </c>
      <c r="G32" s="34" t="s">
        <v>369</v>
      </c>
      <c r="H32" s="34" t="s">
        <v>369</v>
      </c>
    </row>
    <row r="33" spans="1:8">
      <c r="A33" s="20" t="s">
        <v>473</v>
      </c>
      <c r="B33" s="34" t="s">
        <v>369</v>
      </c>
      <c r="C33" s="34" t="s">
        <v>369</v>
      </c>
      <c r="D33" s="34" t="s">
        <v>369</v>
      </c>
      <c r="E33" s="37" t="s">
        <v>371</v>
      </c>
      <c r="F33" s="37" t="s">
        <v>371</v>
      </c>
      <c r="G33" s="34" t="s">
        <v>370</v>
      </c>
      <c r="H33" s="34" t="s">
        <v>370</v>
      </c>
    </row>
    <row r="34" spans="1:8">
      <c r="A34" s="20" t="s">
        <v>410</v>
      </c>
      <c r="B34" s="34" t="s">
        <v>370</v>
      </c>
      <c r="C34" s="34" t="s">
        <v>370</v>
      </c>
      <c r="D34" s="34" t="s">
        <v>372</v>
      </c>
      <c r="E34" s="34" t="s">
        <v>369</v>
      </c>
      <c r="F34" s="34" t="s">
        <v>369</v>
      </c>
      <c r="G34" s="37" t="s">
        <v>371</v>
      </c>
      <c r="H34" s="37" t="s">
        <v>371</v>
      </c>
    </row>
    <row r="35" spans="1:8">
      <c r="A35" s="20" t="s">
        <v>469</v>
      </c>
      <c r="B35" s="37" t="s">
        <v>371</v>
      </c>
      <c r="C35" s="37" t="s">
        <v>371</v>
      </c>
      <c r="D35" s="34" t="s">
        <v>370</v>
      </c>
      <c r="E35" s="34" t="s">
        <v>370</v>
      </c>
      <c r="F35" s="34" t="s">
        <v>370</v>
      </c>
      <c r="G35" s="34" t="s">
        <v>372</v>
      </c>
      <c r="H35" s="34" t="s">
        <v>372</v>
      </c>
    </row>
    <row r="36" spans="1:8">
      <c r="A36" s="20" t="s">
        <v>436</v>
      </c>
      <c r="B36" s="34" t="s">
        <v>372</v>
      </c>
      <c r="C36" s="34" t="s">
        <v>372</v>
      </c>
      <c r="D36" s="37" t="s">
        <v>371</v>
      </c>
      <c r="E36" s="34" t="s">
        <v>372</v>
      </c>
      <c r="F36" s="34" t="s">
        <v>372</v>
      </c>
      <c r="G36" s="34" t="s">
        <v>372</v>
      </c>
      <c r="H36" s="34" t="s">
        <v>372</v>
      </c>
    </row>
    <row r="37" spans="1:8">
      <c r="A37" s="20" t="s">
        <v>411</v>
      </c>
      <c r="B37" s="34" t="s">
        <v>372</v>
      </c>
      <c r="C37" s="34" t="s">
        <v>373</v>
      </c>
      <c r="D37" s="34" t="s">
        <v>373</v>
      </c>
      <c r="E37" s="34" t="s">
        <v>373</v>
      </c>
      <c r="F37" s="34" t="s">
        <v>373</v>
      </c>
      <c r="G37" s="34" t="s">
        <v>373</v>
      </c>
      <c r="H37" s="37" t="s">
        <v>371</v>
      </c>
    </row>
    <row r="38" spans="1:8">
      <c r="A38" s="39" t="s">
        <v>379</v>
      </c>
      <c r="B38" s="37" t="s">
        <v>371</v>
      </c>
      <c r="C38" s="37" t="s">
        <v>371</v>
      </c>
      <c r="D38" s="37" t="s">
        <v>371</v>
      </c>
      <c r="E38" s="37" t="s">
        <v>371</v>
      </c>
      <c r="F38" s="37" t="s">
        <v>371</v>
      </c>
      <c r="G38" s="37" t="s">
        <v>371</v>
      </c>
      <c r="H38" s="37" t="s">
        <v>371</v>
      </c>
    </row>
    <row r="39" spans="1:8">
      <c r="A39" s="39" t="s">
        <v>478</v>
      </c>
      <c r="B39" s="34" t="s">
        <v>351</v>
      </c>
      <c r="C39" s="34" t="s">
        <v>479</v>
      </c>
      <c r="D39" s="34" t="s">
        <v>351</v>
      </c>
      <c r="E39" s="34" t="s">
        <v>351</v>
      </c>
      <c r="F39" s="34" t="s">
        <v>351</v>
      </c>
      <c r="G39" s="34" t="s">
        <v>479</v>
      </c>
      <c r="H39" s="34" t="s">
        <v>480</v>
      </c>
    </row>
    <row r="41" spans="1:8">
      <c r="A41" s="41" t="s">
        <v>482</v>
      </c>
      <c r="B41" s="33">
        <v>23</v>
      </c>
      <c r="C41" s="34">
        <v>24</v>
      </c>
      <c r="D41" s="33">
        <v>25</v>
      </c>
      <c r="E41" s="33">
        <v>26</v>
      </c>
      <c r="F41" s="33">
        <v>27</v>
      </c>
      <c r="G41" s="34">
        <v>28</v>
      </c>
      <c r="H41" s="33">
        <v>29</v>
      </c>
    </row>
    <row r="42" spans="1:8">
      <c r="A42" s="20" t="s">
        <v>492</v>
      </c>
      <c r="B42" s="37" t="s">
        <v>371</v>
      </c>
      <c r="C42" s="37" t="s">
        <v>371</v>
      </c>
      <c r="D42" s="34" t="s">
        <v>368</v>
      </c>
      <c r="E42" s="34" t="s">
        <v>369</v>
      </c>
      <c r="F42" s="34" t="s">
        <v>372</v>
      </c>
      <c r="G42" s="34" t="s">
        <v>369</v>
      </c>
      <c r="H42" s="34" t="s">
        <v>369</v>
      </c>
    </row>
    <row r="43" spans="1:8">
      <c r="A43" s="20" t="s">
        <v>473</v>
      </c>
      <c r="B43" s="34" t="s">
        <v>369</v>
      </c>
      <c r="C43" s="34" t="s">
        <v>369</v>
      </c>
      <c r="D43" s="34" t="s">
        <v>369</v>
      </c>
      <c r="E43" s="37" t="s">
        <v>371</v>
      </c>
      <c r="F43" s="37" t="s">
        <v>371</v>
      </c>
      <c r="G43" s="34" t="s">
        <v>370</v>
      </c>
      <c r="H43" s="34" t="s">
        <v>370</v>
      </c>
    </row>
    <row r="44" spans="1:8">
      <c r="A44" s="20" t="s">
        <v>410</v>
      </c>
      <c r="B44" s="34" t="s">
        <v>370</v>
      </c>
      <c r="C44" s="34" t="s">
        <v>370</v>
      </c>
      <c r="D44" s="34" t="s">
        <v>372</v>
      </c>
      <c r="E44" s="34" t="s">
        <v>372</v>
      </c>
      <c r="F44" s="34" t="s">
        <v>369</v>
      </c>
      <c r="G44" s="37" t="s">
        <v>371</v>
      </c>
      <c r="H44" s="37" t="s">
        <v>371</v>
      </c>
    </row>
    <row r="45" spans="1:8">
      <c r="A45" s="20" t="s">
        <v>469</v>
      </c>
      <c r="B45" s="37" t="s">
        <v>371</v>
      </c>
      <c r="C45" s="37" t="s">
        <v>371</v>
      </c>
      <c r="D45" s="34" t="s">
        <v>370</v>
      </c>
      <c r="E45" s="34" t="s">
        <v>370</v>
      </c>
      <c r="F45" s="34" t="s">
        <v>370</v>
      </c>
      <c r="G45" s="34" t="s">
        <v>372</v>
      </c>
      <c r="H45" s="34" t="s">
        <v>372</v>
      </c>
    </row>
    <row r="46" spans="1:8">
      <c r="A46" s="20" t="s">
        <v>436</v>
      </c>
      <c r="B46" s="34" t="s">
        <v>372</v>
      </c>
      <c r="C46" s="34" t="s">
        <v>372</v>
      </c>
      <c r="D46" s="37" t="s">
        <v>371</v>
      </c>
      <c r="E46" s="37" t="s">
        <v>371</v>
      </c>
      <c r="F46" s="34" t="s">
        <v>372</v>
      </c>
      <c r="G46" s="34" t="s">
        <v>470</v>
      </c>
      <c r="H46" s="34" t="s">
        <v>470</v>
      </c>
    </row>
    <row r="47" spans="1:8">
      <c r="A47" s="20" t="s">
        <v>411</v>
      </c>
      <c r="B47" s="34" t="s">
        <v>372</v>
      </c>
      <c r="C47" s="34" t="s">
        <v>373</v>
      </c>
      <c r="D47" s="34" t="s">
        <v>373</v>
      </c>
      <c r="E47" s="37" t="s">
        <v>371</v>
      </c>
      <c r="F47" s="37" t="s">
        <v>371</v>
      </c>
      <c r="G47" s="34" t="s">
        <v>372</v>
      </c>
      <c r="H47" s="34" t="s">
        <v>372</v>
      </c>
    </row>
    <row r="48" spans="1:8">
      <c r="A48" s="39" t="s">
        <v>379</v>
      </c>
      <c r="B48" s="37" t="s">
        <v>371</v>
      </c>
      <c r="C48" s="37" t="s">
        <v>371</v>
      </c>
      <c r="D48" s="37" t="s">
        <v>371</v>
      </c>
      <c r="E48" s="34" t="s">
        <v>373</v>
      </c>
      <c r="F48" s="34" t="s">
        <v>373</v>
      </c>
      <c r="G48" s="34" t="s">
        <v>373</v>
      </c>
      <c r="H48" s="37" t="s">
        <v>371</v>
      </c>
    </row>
    <row r="49" spans="1:8">
      <c r="A49" s="39" t="s">
        <v>478</v>
      </c>
      <c r="B49" s="34" t="s">
        <v>351</v>
      </c>
      <c r="C49" s="34" t="s">
        <v>479</v>
      </c>
      <c r="D49" s="34" t="s">
        <v>351</v>
      </c>
      <c r="E49" s="34" t="s">
        <v>351</v>
      </c>
      <c r="F49" s="34" t="s">
        <v>351</v>
      </c>
      <c r="G49" s="34" t="s">
        <v>479</v>
      </c>
      <c r="H49" s="34" t="s">
        <v>480</v>
      </c>
    </row>
    <row r="51" spans="1:8">
      <c r="A51" s="41" t="s">
        <v>490</v>
      </c>
      <c r="B51" s="33">
        <v>30</v>
      </c>
      <c r="C51" s="34">
        <v>1</v>
      </c>
      <c r="D51" s="33">
        <v>2</v>
      </c>
      <c r="E51" s="33">
        <v>3</v>
      </c>
      <c r="F51" s="33">
        <v>4</v>
      </c>
      <c r="G51" s="34">
        <v>5</v>
      </c>
      <c r="H51" s="33">
        <v>6</v>
      </c>
    </row>
    <row r="52" spans="1:8">
      <c r="A52" s="20" t="s">
        <v>492</v>
      </c>
      <c r="B52" s="37" t="s">
        <v>371</v>
      </c>
      <c r="C52" s="37" t="s">
        <v>371</v>
      </c>
      <c r="D52" s="34" t="s">
        <v>368</v>
      </c>
      <c r="E52" s="34" t="s">
        <v>369</v>
      </c>
      <c r="F52" s="34" t="s">
        <v>372</v>
      </c>
      <c r="G52" s="34" t="s">
        <v>369</v>
      </c>
      <c r="H52" s="34" t="s">
        <v>369</v>
      </c>
    </row>
    <row r="53" spans="1:8">
      <c r="A53" s="20" t="s">
        <v>473</v>
      </c>
      <c r="B53" s="34" t="s">
        <v>369</v>
      </c>
      <c r="C53" s="34" t="s">
        <v>369</v>
      </c>
      <c r="D53" s="34" t="s">
        <v>369</v>
      </c>
      <c r="E53" s="37" t="s">
        <v>371</v>
      </c>
      <c r="F53" s="37" t="s">
        <v>371</v>
      </c>
      <c r="G53" s="34" t="s">
        <v>370</v>
      </c>
      <c r="H53" s="34" t="s">
        <v>370</v>
      </c>
    </row>
    <row r="54" spans="1:8">
      <c r="A54" s="20" t="s">
        <v>410</v>
      </c>
      <c r="B54" s="34" t="s">
        <v>370</v>
      </c>
      <c r="C54" s="34" t="s">
        <v>370</v>
      </c>
      <c r="D54" s="34" t="s">
        <v>372</v>
      </c>
      <c r="E54" s="34" t="s">
        <v>372</v>
      </c>
      <c r="F54" s="34" t="s">
        <v>369</v>
      </c>
      <c r="G54" s="37" t="s">
        <v>371</v>
      </c>
      <c r="H54" s="37" t="s">
        <v>371</v>
      </c>
    </row>
    <row r="55" spans="1:8">
      <c r="A55" s="20" t="s">
        <v>469</v>
      </c>
      <c r="B55" s="37" t="s">
        <v>371</v>
      </c>
      <c r="C55" s="37" t="s">
        <v>371</v>
      </c>
      <c r="D55" s="34" t="s">
        <v>370</v>
      </c>
      <c r="E55" s="34" t="s">
        <v>370</v>
      </c>
      <c r="F55" s="34" t="s">
        <v>370</v>
      </c>
      <c r="G55" s="34" t="s">
        <v>372</v>
      </c>
      <c r="H55" s="34" t="s">
        <v>372</v>
      </c>
    </row>
    <row r="56" spans="1:8">
      <c r="A56" s="20" t="s">
        <v>436</v>
      </c>
      <c r="B56" s="34" t="s">
        <v>372</v>
      </c>
      <c r="C56" s="34" t="s">
        <v>372</v>
      </c>
      <c r="D56" s="37" t="s">
        <v>371</v>
      </c>
      <c r="E56" s="37" t="s">
        <v>371</v>
      </c>
      <c r="F56" s="34" t="s">
        <v>372</v>
      </c>
      <c r="G56" s="34" t="s">
        <v>470</v>
      </c>
      <c r="H56" s="34" t="s">
        <v>470</v>
      </c>
    </row>
    <row r="57" spans="1:8">
      <c r="A57" s="20" t="s">
        <v>411</v>
      </c>
      <c r="B57" s="34" t="s">
        <v>372</v>
      </c>
      <c r="C57" s="34" t="s">
        <v>373</v>
      </c>
      <c r="D57" s="34" t="s">
        <v>373</v>
      </c>
      <c r="E57" s="37" t="s">
        <v>371</v>
      </c>
      <c r="F57" s="37" t="s">
        <v>371</v>
      </c>
      <c r="G57" s="34" t="s">
        <v>372</v>
      </c>
      <c r="H57" s="34" t="s">
        <v>372</v>
      </c>
    </row>
    <row r="58" spans="1:8">
      <c r="A58" s="39" t="s">
        <v>379</v>
      </c>
      <c r="B58" s="37" t="s">
        <v>371</v>
      </c>
      <c r="C58" s="37" t="s">
        <v>371</v>
      </c>
      <c r="D58" s="37" t="s">
        <v>371</v>
      </c>
      <c r="E58" s="34" t="s">
        <v>373</v>
      </c>
      <c r="F58" s="34" t="s">
        <v>373</v>
      </c>
      <c r="G58" s="34" t="s">
        <v>373</v>
      </c>
      <c r="H58" s="37" t="s">
        <v>371</v>
      </c>
    </row>
    <row r="59" spans="1:8">
      <c r="A59" s="39" t="s">
        <v>478</v>
      </c>
      <c r="B59" s="34" t="s">
        <v>351</v>
      </c>
      <c r="C59" s="34" t="s">
        <v>479</v>
      </c>
      <c r="D59" s="34" t="s">
        <v>351</v>
      </c>
      <c r="E59" s="34" t="s">
        <v>351</v>
      </c>
      <c r="F59" s="34" t="s">
        <v>351</v>
      </c>
      <c r="G59" s="34" t="s">
        <v>479</v>
      </c>
      <c r="H59" s="34" t="s">
        <v>480</v>
      </c>
    </row>
  </sheetData>
  <phoneticPr fontId="0" type="noConversion"/>
  <pageMargins left="0.5" right="0.5" top="0.5" bottom="0.5" header="0" footer="0"/>
  <pageSetup orientation="portrait" horizontalDpi="360"/>
  <headerFooter alignWithMargins="0">
    <oddFooter>Page &amp;P</oddFooter>
  </headerFooter>
  <rowBreaks count="1" manualBreakCount="1">
    <brk id="4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enableFormatConditionsCalculation="0"/>
  <dimension ref="A1:M90"/>
  <sheetViews>
    <sheetView showGridLines="0" workbookViewId="0">
      <selection activeCell="J11" sqref="J11"/>
    </sheetView>
  </sheetViews>
  <sheetFormatPr baseColWidth="10" defaultColWidth="10.6640625" defaultRowHeight="12" x14ac:dyDescent="0"/>
  <cols>
    <col min="1" max="1" width="23.33203125" style="30" customWidth="1"/>
    <col min="2" max="2" width="20.6640625" style="30" customWidth="1"/>
    <col min="3" max="3" width="9.6640625" style="30" customWidth="1"/>
    <col min="4" max="4" width="15.33203125" style="30" customWidth="1"/>
    <col min="5" max="6" width="4.6640625" style="30" customWidth="1"/>
    <col min="7" max="7" width="4.5" style="30" customWidth="1"/>
    <col min="8" max="8" width="5.1640625" style="30" customWidth="1"/>
    <col min="9" max="9" width="4.33203125" style="30" customWidth="1"/>
    <col min="10" max="10" width="10.6640625" style="30"/>
    <col min="11" max="16384" width="10.6640625" style="29"/>
  </cols>
  <sheetData>
    <row r="1" spans="1:13">
      <c r="A1" s="21" t="s">
        <v>505</v>
      </c>
      <c r="B1" s="21" t="s">
        <v>506</v>
      </c>
      <c r="C1" s="21" t="s">
        <v>569</v>
      </c>
      <c r="D1" s="21" t="s">
        <v>571</v>
      </c>
      <c r="E1" s="21" t="s">
        <v>1</v>
      </c>
      <c r="F1" s="21" t="s">
        <v>2</v>
      </c>
      <c r="G1" s="21" t="s">
        <v>3</v>
      </c>
      <c r="H1" s="21" t="s">
        <v>4</v>
      </c>
      <c r="I1" s="21" t="s">
        <v>5</v>
      </c>
      <c r="J1" s="26"/>
      <c r="K1" s="28"/>
      <c r="L1" s="28"/>
    </row>
    <row r="2" spans="1:13">
      <c r="J2" s="26"/>
      <c r="K2" s="28"/>
      <c r="L2" s="28"/>
      <c r="M2" s="28"/>
    </row>
    <row r="3" spans="1:13">
      <c r="A3" s="22" t="s">
        <v>589</v>
      </c>
      <c r="B3" s="22" t="s">
        <v>600</v>
      </c>
      <c r="C3" s="22" t="s">
        <v>9</v>
      </c>
      <c r="D3" s="22" t="s">
        <v>53</v>
      </c>
      <c r="E3" s="22" t="s">
        <v>12</v>
      </c>
      <c r="F3" s="22" t="s">
        <v>12</v>
      </c>
      <c r="G3" s="22" t="s">
        <v>12</v>
      </c>
      <c r="H3" s="22" t="s">
        <v>12</v>
      </c>
      <c r="I3" s="22" t="s">
        <v>12</v>
      </c>
      <c r="J3" s="26"/>
      <c r="K3" s="28"/>
      <c r="L3" s="28"/>
      <c r="M3" s="28"/>
    </row>
    <row r="4" spans="1:13">
      <c r="A4" s="22" t="s">
        <v>509</v>
      </c>
      <c r="B4" s="22" t="s">
        <v>507</v>
      </c>
      <c r="C4" s="22" t="s">
        <v>695</v>
      </c>
      <c r="D4" s="22" t="s">
        <v>696</v>
      </c>
      <c r="E4" s="22" t="s">
        <v>12</v>
      </c>
      <c r="F4" s="22" t="s">
        <v>12</v>
      </c>
      <c r="G4" s="22" t="s">
        <v>12</v>
      </c>
      <c r="H4" s="22" t="s">
        <v>12</v>
      </c>
      <c r="I4" s="22" t="s">
        <v>12</v>
      </c>
      <c r="J4" s="26"/>
      <c r="K4" s="28"/>
      <c r="L4" s="28"/>
      <c r="M4" s="28"/>
    </row>
    <row r="5" spans="1:13">
      <c r="A5" s="22" t="s">
        <v>510</v>
      </c>
      <c r="B5" s="22" t="s">
        <v>511</v>
      </c>
      <c r="C5" s="22" t="s">
        <v>9</v>
      </c>
      <c r="D5" s="22" t="s">
        <v>53</v>
      </c>
      <c r="E5" s="22" t="s">
        <v>12</v>
      </c>
      <c r="F5" s="22" t="s">
        <v>12</v>
      </c>
      <c r="G5" s="22" t="s">
        <v>12</v>
      </c>
      <c r="H5" s="22" t="s">
        <v>12</v>
      </c>
      <c r="I5" s="22" t="s">
        <v>12</v>
      </c>
      <c r="J5" s="26"/>
      <c r="K5" s="28"/>
      <c r="L5" s="28"/>
      <c r="M5" s="28"/>
    </row>
    <row r="6" spans="1:13">
      <c r="A6" s="22" t="s">
        <v>125</v>
      </c>
      <c r="B6" s="22" t="s">
        <v>508</v>
      </c>
      <c r="C6" s="22" t="s">
        <v>9</v>
      </c>
      <c r="D6" s="22" t="s">
        <v>53</v>
      </c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6"/>
      <c r="K6" s="28"/>
      <c r="L6" s="28"/>
      <c r="M6" s="28"/>
    </row>
    <row r="7" spans="1:13">
      <c r="A7" s="22" t="s">
        <v>25</v>
      </c>
      <c r="B7" s="22" t="s">
        <v>512</v>
      </c>
      <c r="C7" s="22" t="s">
        <v>9</v>
      </c>
      <c r="D7" s="22" t="s">
        <v>53</v>
      </c>
      <c r="E7" s="22" t="s">
        <v>12</v>
      </c>
      <c r="F7" s="22" t="s">
        <v>12</v>
      </c>
      <c r="G7" s="22" t="s">
        <v>12</v>
      </c>
      <c r="H7" s="22" t="s">
        <v>12</v>
      </c>
      <c r="I7" s="22" t="s">
        <v>12</v>
      </c>
      <c r="J7" s="26"/>
      <c r="K7" s="28"/>
      <c r="L7" s="28"/>
      <c r="M7" s="28"/>
    </row>
    <row r="8" spans="1:13">
      <c r="A8" s="22" t="s">
        <v>513</v>
      </c>
      <c r="B8" s="22" t="s">
        <v>514</v>
      </c>
      <c r="C8" s="22" t="s">
        <v>9</v>
      </c>
      <c r="D8" s="22" t="s">
        <v>53</v>
      </c>
      <c r="E8" s="22" t="s">
        <v>12</v>
      </c>
      <c r="F8" s="22" t="s">
        <v>12</v>
      </c>
      <c r="G8" s="22" t="s">
        <v>12</v>
      </c>
      <c r="H8" s="22" t="s">
        <v>12</v>
      </c>
      <c r="I8" s="22" t="s">
        <v>12</v>
      </c>
      <c r="J8" s="26"/>
      <c r="K8" s="28"/>
      <c r="L8" s="28"/>
      <c r="M8" s="28"/>
    </row>
    <row r="9" spans="1:13">
      <c r="A9" s="22" t="s">
        <v>515</v>
      </c>
      <c r="B9" s="22" t="s">
        <v>600</v>
      </c>
      <c r="C9" s="22" t="s">
        <v>9</v>
      </c>
      <c r="D9" s="22" t="s">
        <v>53</v>
      </c>
      <c r="E9" s="22" t="s">
        <v>12</v>
      </c>
      <c r="F9" s="22" t="s">
        <v>12</v>
      </c>
      <c r="G9" s="22" t="s">
        <v>12</v>
      </c>
      <c r="H9" s="22" t="s">
        <v>12</v>
      </c>
      <c r="I9" s="22" t="s">
        <v>12</v>
      </c>
      <c r="J9" s="26"/>
      <c r="K9" s="28"/>
      <c r="L9" s="28"/>
      <c r="M9" s="28"/>
    </row>
    <row r="10" spans="1:13">
      <c r="A10" s="22" t="s">
        <v>516</v>
      </c>
      <c r="B10" s="22" t="s">
        <v>600</v>
      </c>
      <c r="C10" s="22" t="s">
        <v>9</v>
      </c>
      <c r="D10" s="22" t="s">
        <v>53</v>
      </c>
      <c r="E10" s="22" t="s">
        <v>12</v>
      </c>
      <c r="F10" s="22" t="s">
        <v>12</v>
      </c>
      <c r="G10" s="22" t="s">
        <v>12</v>
      </c>
      <c r="H10" s="22" t="s">
        <v>12</v>
      </c>
      <c r="I10" s="22" t="s">
        <v>12</v>
      </c>
      <c r="J10" s="26"/>
      <c r="K10" s="28"/>
      <c r="L10" s="28"/>
      <c r="M10" s="28"/>
    </row>
    <row r="11" spans="1:13">
      <c r="A11" s="22" t="s">
        <v>36</v>
      </c>
      <c r="B11" s="22" t="s">
        <v>600</v>
      </c>
      <c r="C11" s="22" t="s">
        <v>9</v>
      </c>
      <c r="D11" s="22" t="s">
        <v>53</v>
      </c>
      <c r="E11" s="22" t="s">
        <v>12</v>
      </c>
      <c r="F11" s="22" t="s">
        <v>12</v>
      </c>
      <c r="G11" s="22" t="s">
        <v>12</v>
      </c>
      <c r="H11" s="22" t="s">
        <v>12</v>
      </c>
      <c r="I11" s="22" t="s">
        <v>12</v>
      </c>
      <c r="J11" s="26"/>
      <c r="K11" s="28"/>
      <c r="L11" s="28"/>
      <c r="M11" s="28"/>
    </row>
    <row r="12" spans="1:13">
      <c r="A12" s="22" t="s">
        <v>367</v>
      </c>
      <c r="B12" s="22" t="s">
        <v>517</v>
      </c>
      <c r="C12" s="22" t="s">
        <v>9</v>
      </c>
      <c r="D12" s="22" t="s">
        <v>53</v>
      </c>
      <c r="E12" s="22" t="s">
        <v>12</v>
      </c>
      <c r="F12" s="22" t="s">
        <v>12</v>
      </c>
      <c r="G12" s="22" t="s">
        <v>12</v>
      </c>
      <c r="H12" s="22" t="s">
        <v>12</v>
      </c>
      <c r="I12" s="22" t="s">
        <v>12</v>
      </c>
      <c r="J12" s="26"/>
      <c r="K12" s="28"/>
      <c r="L12" s="28"/>
      <c r="M12" s="28"/>
    </row>
    <row r="13" spans="1:13">
      <c r="A13" s="22" t="s">
        <v>43</v>
      </c>
      <c r="B13" s="22" t="s">
        <v>600</v>
      </c>
      <c r="C13" s="22" t="s">
        <v>9</v>
      </c>
      <c r="D13" s="22" t="s">
        <v>53</v>
      </c>
      <c r="E13" s="22" t="s">
        <v>12</v>
      </c>
      <c r="F13" s="22" t="s">
        <v>12</v>
      </c>
      <c r="G13" s="22" t="s">
        <v>12</v>
      </c>
      <c r="H13" s="22" t="s">
        <v>12</v>
      </c>
      <c r="I13" s="22" t="s">
        <v>12</v>
      </c>
      <c r="J13" s="26"/>
      <c r="K13" s="28"/>
      <c r="L13" s="28"/>
      <c r="M13" s="28"/>
    </row>
    <row r="14" spans="1:13">
      <c r="A14" s="22" t="s">
        <v>353</v>
      </c>
      <c r="B14" s="22" t="s">
        <v>600</v>
      </c>
      <c r="C14" s="22" t="s">
        <v>9</v>
      </c>
      <c r="D14" s="22" t="s">
        <v>53</v>
      </c>
      <c r="E14" s="22" t="s">
        <v>12</v>
      </c>
      <c r="F14" s="22" t="s">
        <v>12</v>
      </c>
      <c r="G14" s="22" t="s">
        <v>12</v>
      </c>
      <c r="H14" s="22" t="s">
        <v>12</v>
      </c>
      <c r="I14" s="22" t="s">
        <v>12</v>
      </c>
      <c r="J14" s="26"/>
      <c r="K14" s="28"/>
      <c r="L14" s="28"/>
      <c r="M14" s="28"/>
    </row>
    <row r="15" spans="1:13">
      <c r="A15" s="22" t="s">
        <v>585</v>
      </c>
      <c r="B15" s="22" t="s">
        <v>586</v>
      </c>
      <c r="C15" s="22" t="s">
        <v>9</v>
      </c>
      <c r="D15" s="22" t="s">
        <v>53</v>
      </c>
      <c r="E15" s="22" t="s">
        <v>12</v>
      </c>
      <c r="F15" s="22" t="s">
        <v>12</v>
      </c>
      <c r="G15" s="22" t="s">
        <v>12</v>
      </c>
      <c r="H15" s="22" t="s">
        <v>12</v>
      </c>
      <c r="I15" s="22" t="s">
        <v>12</v>
      </c>
      <c r="J15" s="26"/>
      <c r="K15" s="28"/>
      <c r="L15" s="28"/>
      <c r="M15" s="28"/>
    </row>
    <row r="16" spans="1:13">
      <c r="A16" s="22" t="s">
        <v>49</v>
      </c>
      <c r="B16" s="22" t="s">
        <v>600</v>
      </c>
      <c r="C16" s="22" t="s">
        <v>9</v>
      </c>
      <c r="D16" s="22" t="s">
        <v>53</v>
      </c>
      <c r="E16" s="22" t="s">
        <v>12</v>
      </c>
      <c r="F16" s="22" t="s">
        <v>12</v>
      </c>
      <c r="G16" s="22" t="s">
        <v>12</v>
      </c>
      <c r="H16" s="22" t="s">
        <v>12</v>
      </c>
      <c r="I16" s="22" t="s">
        <v>12</v>
      </c>
      <c r="J16" s="26"/>
      <c r="K16" s="28"/>
      <c r="L16" s="28"/>
      <c r="M16" s="28"/>
    </row>
    <row r="17" spans="1:13">
      <c r="A17" s="22" t="s">
        <v>587</v>
      </c>
      <c r="B17" s="22" t="s">
        <v>600</v>
      </c>
      <c r="C17" s="22" t="s">
        <v>9</v>
      </c>
      <c r="D17" s="22" t="s">
        <v>53</v>
      </c>
      <c r="E17" s="22" t="s">
        <v>12</v>
      </c>
      <c r="F17" s="22" t="s">
        <v>12</v>
      </c>
      <c r="G17" s="22" t="s">
        <v>12</v>
      </c>
      <c r="H17" s="22" t="s">
        <v>12</v>
      </c>
      <c r="I17" s="22" t="s">
        <v>12</v>
      </c>
      <c r="J17" s="26"/>
      <c r="K17" s="28"/>
      <c r="L17" s="28"/>
      <c r="M17" s="28"/>
    </row>
    <row r="18" spans="1:13">
      <c r="A18" s="22" t="s">
        <v>489</v>
      </c>
      <c r="B18" s="22" t="s">
        <v>600</v>
      </c>
      <c r="C18" s="22" t="s">
        <v>9</v>
      </c>
      <c r="D18" s="22" t="s">
        <v>53</v>
      </c>
      <c r="E18" s="22" t="s">
        <v>12</v>
      </c>
      <c r="F18" s="22" t="s">
        <v>12</v>
      </c>
      <c r="G18" s="22" t="s">
        <v>12</v>
      </c>
      <c r="H18" s="22" t="s">
        <v>12</v>
      </c>
      <c r="I18" s="22" t="s">
        <v>12</v>
      </c>
      <c r="J18" s="26"/>
      <c r="K18" s="28"/>
      <c r="L18" s="28"/>
      <c r="M18" s="28"/>
    </row>
    <row r="19" spans="1:13">
      <c r="A19" s="22" t="s">
        <v>420</v>
      </c>
      <c r="B19" s="22" t="s">
        <v>600</v>
      </c>
      <c r="C19" s="22" t="s">
        <v>9</v>
      </c>
      <c r="D19" s="22" t="s">
        <v>53</v>
      </c>
      <c r="E19" s="22" t="s">
        <v>12</v>
      </c>
      <c r="F19" s="22" t="s">
        <v>12</v>
      </c>
      <c r="G19" s="22" t="s">
        <v>12</v>
      </c>
      <c r="H19" s="22" t="s">
        <v>12</v>
      </c>
      <c r="I19" s="22" t="s">
        <v>12</v>
      </c>
      <c r="J19" s="26"/>
      <c r="K19" s="28"/>
      <c r="L19" s="28"/>
      <c r="M19" s="28"/>
    </row>
    <row r="20" spans="1:13">
      <c r="A20" s="22" t="s">
        <v>348</v>
      </c>
      <c r="B20" s="22" t="s">
        <v>600</v>
      </c>
      <c r="C20" s="22" t="s">
        <v>9</v>
      </c>
      <c r="D20" s="22" t="s">
        <v>53</v>
      </c>
      <c r="E20" s="22" t="s">
        <v>12</v>
      </c>
      <c r="F20" s="22" t="s">
        <v>12</v>
      </c>
      <c r="G20" s="22" t="s">
        <v>12</v>
      </c>
      <c r="H20" s="22" t="s">
        <v>12</v>
      </c>
      <c r="I20" s="22" t="s">
        <v>12</v>
      </c>
      <c r="J20" s="26"/>
      <c r="K20" s="28"/>
      <c r="L20" s="28"/>
      <c r="M20" s="28"/>
    </row>
    <row r="21" spans="1:13">
      <c r="A21" s="22" t="s">
        <v>588</v>
      </c>
      <c r="B21" s="22" t="s">
        <v>600</v>
      </c>
      <c r="C21" s="22" t="s">
        <v>9</v>
      </c>
      <c r="D21" s="22" t="s">
        <v>53</v>
      </c>
      <c r="E21" s="22" t="s">
        <v>12</v>
      </c>
      <c r="F21" s="22" t="s">
        <v>12</v>
      </c>
      <c r="G21" s="22" t="s">
        <v>12</v>
      </c>
      <c r="H21" s="22" t="s">
        <v>12</v>
      </c>
      <c r="I21" s="22" t="s">
        <v>12</v>
      </c>
      <c r="J21" s="26"/>
      <c r="K21" s="28"/>
      <c r="L21" s="28"/>
      <c r="M21" s="28"/>
    </row>
    <row r="22" spans="1:13">
      <c r="A22" s="22" t="s">
        <v>65</v>
      </c>
      <c r="B22" s="22" t="s">
        <v>600</v>
      </c>
      <c r="C22" s="22" t="s">
        <v>9</v>
      </c>
      <c r="D22" s="22" t="s">
        <v>53</v>
      </c>
      <c r="E22" s="22" t="s">
        <v>12</v>
      </c>
      <c r="F22" s="22" t="s">
        <v>12</v>
      </c>
      <c r="G22" s="22" t="s">
        <v>12</v>
      </c>
      <c r="H22" s="22" t="s">
        <v>12</v>
      </c>
      <c r="I22" s="22" t="s">
        <v>12</v>
      </c>
      <c r="J22" s="26"/>
      <c r="K22" s="28"/>
      <c r="L22" s="28"/>
      <c r="M22" s="28"/>
    </row>
    <row r="23" spans="1:13">
      <c r="J23" s="26"/>
      <c r="K23" s="28"/>
      <c r="L23" s="28"/>
      <c r="M23" s="28"/>
    </row>
    <row r="24" spans="1:13">
      <c r="A24" s="21" t="s">
        <v>570</v>
      </c>
      <c r="B24" s="21" t="s">
        <v>506</v>
      </c>
      <c r="C24" s="21" t="s">
        <v>569</v>
      </c>
      <c r="D24" s="21" t="s">
        <v>571</v>
      </c>
      <c r="E24" s="21" t="s">
        <v>1</v>
      </c>
      <c r="F24" s="21" t="s">
        <v>2</v>
      </c>
      <c r="G24" s="21" t="s">
        <v>3</v>
      </c>
      <c r="H24" s="21" t="s">
        <v>4</v>
      </c>
      <c r="I24" s="21" t="s">
        <v>5</v>
      </c>
      <c r="J24" s="25"/>
      <c r="K24" s="32"/>
      <c r="L24" s="32"/>
      <c r="M24" s="32"/>
    </row>
    <row r="25" spans="1:13">
      <c r="J25" s="26"/>
      <c r="K25" s="28"/>
      <c r="L25" s="28"/>
      <c r="M25" s="28"/>
    </row>
    <row r="26" spans="1:13">
      <c r="A26" s="22" t="s">
        <v>339</v>
      </c>
      <c r="B26" s="22" t="s">
        <v>600</v>
      </c>
      <c r="C26" s="22" t="s">
        <v>9</v>
      </c>
      <c r="D26" s="22" t="s">
        <v>53</v>
      </c>
      <c r="E26" s="22" t="s">
        <v>12</v>
      </c>
      <c r="F26" s="22" t="s">
        <v>12</v>
      </c>
      <c r="G26" s="22" t="s">
        <v>12</v>
      </c>
      <c r="H26" s="22" t="s">
        <v>12</v>
      </c>
      <c r="I26" s="22" t="s">
        <v>12</v>
      </c>
      <c r="J26" s="26"/>
      <c r="K26" s="28"/>
      <c r="L26" s="28"/>
      <c r="M26" s="28"/>
    </row>
    <row r="27" spans="1:13">
      <c r="A27" s="22" t="s">
        <v>598</v>
      </c>
      <c r="B27" s="22" t="s">
        <v>590</v>
      </c>
      <c r="C27" s="22" t="s">
        <v>9</v>
      </c>
      <c r="D27" s="22" t="s">
        <v>53</v>
      </c>
      <c r="E27" s="22" t="s">
        <v>12</v>
      </c>
      <c r="F27" s="22" t="s">
        <v>12</v>
      </c>
      <c r="G27" s="22" t="s">
        <v>12</v>
      </c>
      <c r="H27" s="22" t="s">
        <v>12</v>
      </c>
      <c r="I27" s="22" t="s">
        <v>12</v>
      </c>
      <c r="J27" s="26"/>
      <c r="K27" s="28"/>
      <c r="L27" s="28"/>
      <c r="M27" s="28"/>
    </row>
    <row r="28" spans="1:13">
      <c r="A28" s="22" t="s">
        <v>387</v>
      </c>
      <c r="B28" s="22" t="s">
        <v>597</v>
      </c>
      <c r="C28" s="22" t="s">
        <v>9</v>
      </c>
      <c r="D28" s="22" t="s">
        <v>53</v>
      </c>
      <c r="E28" s="22" t="s">
        <v>12</v>
      </c>
      <c r="F28" s="22" t="s">
        <v>12</v>
      </c>
      <c r="G28" s="22" t="s">
        <v>12</v>
      </c>
      <c r="H28" s="22" t="s">
        <v>12</v>
      </c>
      <c r="I28" s="22" t="s">
        <v>12</v>
      </c>
      <c r="J28" s="26"/>
      <c r="K28" s="28"/>
      <c r="L28" s="28"/>
      <c r="M28" s="28"/>
    </row>
    <row r="29" spans="1:13">
      <c r="A29" s="22" t="s">
        <v>350</v>
      </c>
      <c r="B29" s="22" t="s">
        <v>596</v>
      </c>
      <c r="C29" s="22" t="s">
        <v>9</v>
      </c>
      <c r="D29" s="22" t="s">
        <v>53</v>
      </c>
      <c r="E29" s="22" t="s">
        <v>12</v>
      </c>
      <c r="F29" s="22" t="s">
        <v>12</v>
      </c>
      <c r="G29" s="22" t="s">
        <v>12</v>
      </c>
      <c r="H29" s="22" t="s">
        <v>12</v>
      </c>
      <c r="I29" s="22" t="s">
        <v>12</v>
      </c>
      <c r="J29" s="26"/>
      <c r="K29" s="28"/>
      <c r="L29" s="28"/>
      <c r="M29" s="28"/>
    </row>
    <row r="30" spans="1:13">
      <c r="A30" s="22" t="s">
        <v>357</v>
      </c>
      <c r="B30" s="22" t="s">
        <v>600</v>
      </c>
      <c r="C30" s="22" t="s">
        <v>9</v>
      </c>
      <c r="D30" s="22" t="s">
        <v>53</v>
      </c>
      <c r="E30" s="22" t="s">
        <v>12</v>
      </c>
      <c r="F30" s="22" t="s">
        <v>12</v>
      </c>
      <c r="G30" s="22" t="s">
        <v>12</v>
      </c>
      <c r="H30" s="22" t="s">
        <v>12</v>
      </c>
      <c r="I30" s="22" t="s">
        <v>12</v>
      </c>
      <c r="J30" s="26"/>
      <c r="K30" s="28"/>
      <c r="L30" s="28"/>
      <c r="M30" s="28"/>
    </row>
    <row r="31" spans="1:13">
      <c r="A31" s="22" t="s">
        <v>591</v>
      </c>
      <c r="B31" s="22" t="s">
        <v>592</v>
      </c>
      <c r="C31" s="22" t="s">
        <v>9</v>
      </c>
      <c r="D31" s="22" t="s">
        <v>53</v>
      </c>
      <c r="E31" s="22" t="s">
        <v>12</v>
      </c>
      <c r="F31" s="22" t="s">
        <v>12</v>
      </c>
      <c r="G31" s="22" t="s">
        <v>12</v>
      </c>
      <c r="H31" s="22" t="s">
        <v>12</v>
      </c>
      <c r="I31" s="22" t="s">
        <v>12</v>
      </c>
      <c r="J31" s="26"/>
      <c r="K31" s="28"/>
      <c r="L31" s="28"/>
      <c r="M31" s="28"/>
    </row>
    <row r="32" spans="1:13">
      <c r="A32" s="22" t="s">
        <v>593</v>
      </c>
      <c r="B32" s="22" t="s">
        <v>592</v>
      </c>
      <c r="C32" s="22" t="s">
        <v>9</v>
      </c>
      <c r="D32" s="22" t="s">
        <v>53</v>
      </c>
      <c r="E32" s="22" t="s">
        <v>12</v>
      </c>
      <c r="F32" s="22" t="s">
        <v>12</v>
      </c>
      <c r="G32" s="22" t="s">
        <v>12</v>
      </c>
      <c r="H32" s="22" t="s">
        <v>12</v>
      </c>
      <c r="I32" s="22" t="s">
        <v>12</v>
      </c>
      <c r="J32" s="26"/>
      <c r="K32" s="28"/>
      <c r="L32" s="28"/>
      <c r="M32" s="28"/>
    </row>
    <row r="33" spans="1:13">
      <c r="A33" s="22" t="s">
        <v>114</v>
      </c>
      <c r="B33" s="22" t="s">
        <v>600</v>
      </c>
      <c r="C33" s="22" t="s">
        <v>9</v>
      </c>
      <c r="D33" s="22" t="s">
        <v>53</v>
      </c>
      <c r="E33" s="22" t="s">
        <v>12</v>
      </c>
      <c r="F33" s="22" t="s">
        <v>12</v>
      </c>
      <c r="G33" s="22" t="s">
        <v>12</v>
      </c>
      <c r="H33" s="22" t="s">
        <v>12</v>
      </c>
      <c r="I33" s="22" t="s">
        <v>12</v>
      </c>
      <c r="J33" s="26"/>
      <c r="K33" s="28"/>
      <c r="L33" s="28"/>
      <c r="M33" s="28"/>
    </row>
    <row r="34" spans="1:13">
      <c r="A34" s="22" t="s">
        <v>594</v>
      </c>
      <c r="B34" s="22" t="s">
        <v>595</v>
      </c>
      <c r="C34" s="22" t="s">
        <v>9</v>
      </c>
      <c r="D34" s="22" t="s">
        <v>53</v>
      </c>
      <c r="E34" s="22" t="s">
        <v>12</v>
      </c>
      <c r="F34" s="22" t="s">
        <v>12</v>
      </c>
      <c r="G34" s="22" t="s">
        <v>12</v>
      </c>
      <c r="H34" s="22" t="s">
        <v>12</v>
      </c>
      <c r="I34" s="22" t="s">
        <v>12</v>
      </c>
      <c r="J34" s="26"/>
      <c r="K34" s="28"/>
      <c r="L34" s="28"/>
      <c r="M34" s="28"/>
    </row>
    <row r="35" spans="1:13">
      <c r="A35" s="22" t="s">
        <v>431</v>
      </c>
      <c r="B35" s="22" t="s">
        <v>600</v>
      </c>
      <c r="C35" s="22" t="s">
        <v>9</v>
      </c>
      <c r="D35" s="22" t="s">
        <v>53</v>
      </c>
      <c r="E35" s="22" t="s">
        <v>12</v>
      </c>
      <c r="F35" s="22" t="s">
        <v>12</v>
      </c>
      <c r="G35" s="22" t="s">
        <v>12</v>
      </c>
      <c r="H35" s="22" t="s">
        <v>12</v>
      </c>
      <c r="I35" s="22" t="s">
        <v>12</v>
      </c>
      <c r="J35" s="26"/>
      <c r="K35" s="28"/>
      <c r="L35" s="28"/>
      <c r="M35" s="28"/>
    </row>
    <row r="36" spans="1:13">
      <c r="A36" s="22" t="s">
        <v>111</v>
      </c>
      <c r="B36" s="22" t="s">
        <v>600</v>
      </c>
      <c r="C36" s="22" t="s">
        <v>9</v>
      </c>
      <c r="D36" s="22" t="s">
        <v>53</v>
      </c>
      <c r="E36" s="22" t="s">
        <v>12</v>
      </c>
      <c r="F36" s="22" t="s">
        <v>12</v>
      </c>
      <c r="G36" s="22" t="s">
        <v>12</v>
      </c>
      <c r="H36" s="22" t="s">
        <v>12</v>
      </c>
      <c r="I36" s="22" t="s">
        <v>12</v>
      </c>
      <c r="J36" s="26"/>
      <c r="K36" s="28"/>
      <c r="L36" s="28"/>
      <c r="M36" s="28"/>
    </row>
    <row r="37" spans="1:13">
      <c r="A37" s="22" t="s">
        <v>120</v>
      </c>
      <c r="B37" s="22" t="s">
        <v>600</v>
      </c>
      <c r="C37" s="22" t="s">
        <v>9</v>
      </c>
      <c r="D37" s="22" t="s">
        <v>53</v>
      </c>
      <c r="E37" s="22" t="s">
        <v>12</v>
      </c>
      <c r="F37" s="22" t="s">
        <v>12</v>
      </c>
      <c r="G37" s="22" t="s">
        <v>12</v>
      </c>
      <c r="H37" s="22" t="s">
        <v>12</v>
      </c>
      <c r="I37" s="22" t="s">
        <v>12</v>
      </c>
      <c r="J37" s="26"/>
      <c r="K37" s="28"/>
      <c r="L37" s="28"/>
      <c r="M37" s="28"/>
    </row>
    <row r="38" spans="1:13">
      <c r="A38" s="22" t="s">
        <v>117</v>
      </c>
      <c r="B38" s="22" t="s">
        <v>600</v>
      </c>
      <c r="C38" s="22" t="s">
        <v>9</v>
      </c>
      <c r="D38" s="22" t="s">
        <v>53</v>
      </c>
      <c r="E38" s="22" t="s">
        <v>12</v>
      </c>
      <c r="F38" s="22" t="s">
        <v>12</v>
      </c>
      <c r="G38" s="22" t="s">
        <v>12</v>
      </c>
      <c r="H38" s="22" t="s">
        <v>12</v>
      </c>
      <c r="I38" s="22" t="s">
        <v>12</v>
      </c>
      <c r="J38" s="25"/>
      <c r="K38" s="28"/>
      <c r="L38" s="28"/>
      <c r="M38" s="28"/>
    </row>
    <row r="39" spans="1:13">
      <c r="A39" s="22" t="s">
        <v>65</v>
      </c>
      <c r="B39" s="22" t="s">
        <v>600</v>
      </c>
      <c r="C39" s="22" t="s">
        <v>9</v>
      </c>
      <c r="D39" s="22" t="s">
        <v>53</v>
      </c>
      <c r="E39" s="22" t="s">
        <v>12</v>
      </c>
      <c r="F39" s="22" t="s">
        <v>12</v>
      </c>
      <c r="G39" s="22" t="s">
        <v>12</v>
      </c>
      <c r="H39" s="22" t="s">
        <v>12</v>
      </c>
      <c r="I39" s="22" t="s">
        <v>12</v>
      </c>
      <c r="J39" s="26"/>
      <c r="K39" s="28"/>
      <c r="L39" s="28"/>
      <c r="M39" s="28"/>
    </row>
    <row r="40" spans="1:13">
      <c r="A40" s="22" t="s">
        <v>65</v>
      </c>
      <c r="B40" s="22" t="s">
        <v>600</v>
      </c>
      <c r="C40" s="22" t="s">
        <v>9</v>
      </c>
      <c r="D40" s="22" t="s">
        <v>53</v>
      </c>
      <c r="E40" s="22" t="s">
        <v>12</v>
      </c>
      <c r="F40" s="22" t="s">
        <v>12</v>
      </c>
      <c r="G40" s="22" t="s">
        <v>12</v>
      </c>
      <c r="H40" s="22" t="s">
        <v>12</v>
      </c>
      <c r="I40" s="22" t="s">
        <v>12</v>
      </c>
      <c r="J40" s="26"/>
      <c r="K40" s="28"/>
      <c r="L40" s="28"/>
      <c r="M40" s="28"/>
    </row>
    <row r="41" spans="1:13">
      <c r="A41" s="22" t="s">
        <v>65</v>
      </c>
      <c r="B41" s="22" t="s">
        <v>600</v>
      </c>
      <c r="C41" s="22" t="s">
        <v>9</v>
      </c>
      <c r="D41" s="22" t="s">
        <v>53</v>
      </c>
      <c r="E41" s="22" t="s">
        <v>12</v>
      </c>
      <c r="F41" s="22" t="s">
        <v>12</v>
      </c>
      <c r="G41" s="22" t="s">
        <v>12</v>
      </c>
      <c r="H41" s="22" t="s">
        <v>12</v>
      </c>
      <c r="I41" s="22" t="s">
        <v>12</v>
      </c>
      <c r="J41" s="26"/>
      <c r="K41" s="28"/>
      <c r="L41" s="28"/>
      <c r="M41" s="28"/>
    </row>
    <row r="42" spans="1:13">
      <c r="A42" s="22" t="s">
        <v>65</v>
      </c>
      <c r="B42" s="22" t="s">
        <v>600</v>
      </c>
      <c r="C42" s="22" t="s">
        <v>9</v>
      </c>
      <c r="D42" s="22" t="s">
        <v>53</v>
      </c>
      <c r="E42" s="22" t="s">
        <v>12</v>
      </c>
      <c r="F42" s="22" t="s">
        <v>12</v>
      </c>
      <c r="G42" s="22" t="s">
        <v>12</v>
      </c>
      <c r="H42" s="22" t="s">
        <v>12</v>
      </c>
      <c r="I42" s="22" t="s">
        <v>12</v>
      </c>
      <c r="J42" s="26"/>
      <c r="K42" s="28"/>
      <c r="L42" s="28"/>
      <c r="M42" s="28"/>
    </row>
    <row r="43" spans="1:13">
      <c r="A43" s="22" t="s">
        <v>65</v>
      </c>
      <c r="B43" s="22" t="s">
        <v>600</v>
      </c>
      <c r="C43" s="22" t="s">
        <v>9</v>
      </c>
      <c r="D43" s="22" t="s">
        <v>53</v>
      </c>
      <c r="E43" s="22" t="s">
        <v>12</v>
      </c>
      <c r="F43" s="22" t="s">
        <v>12</v>
      </c>
      <c r="G43" s="22" t="s">
        <v>12</v>
      </c>
      <c r="H43" s="22" t="s">
        <v>12</v>
      </c>
      <c r="I43" s="22" t="s">
        <v>12</v>
      </c>
      <c r="J43" s="26"/>
      <c r="K43" s="28"/>
      <c r="L43" s="28"/>
      <c r="M43" s="28"/>
    </row>
    <row r="45" spans="1:13">
      <c r="A45" s="23" t="s">
        <v>572</v>
      </c>
      <c r="B45" s="21" t="s">
        <v>506</v>
      </c>
      <c r="C45" s="21" t="s">
        <v>569</v>
      </c>
      <c r="D45" s="21" t="s">
        <v>571</v>
      </c>
      <c r="E45" s="21" t="s">
        <v>1</v>
      </c>
      <c r="F45" s="21" t="s">
        <v>2</v>
      </c>
      <c r="G45" s="21" t="s">
        <v>3</v>
      </c>
      <c r="H45" s="21" t="s">
        <v>4</v>
      </c>
      <c r="I45" s="21" t="s">
        <v>5</v>
      </c>
    </row>
    <row r="46" spans="1:13">
      <c r="A46" s="24"/>
      <c r="E46" s="22"/>
      <c r="F46" s="22"/>
      <c r="G46" s="22"/>
      <c r="H46" s="22"/>
      <c r="I46" s="22"/>
    </row>
    <row r="47" spans="1:13">
      <c r="A47" s="31" t="s">
        <v>50</v>
      </c>
      <c r="B47" s="31" t="s">
        <v>417</v>
      </c>
      <c r="C47" s="30">
        <v>1</v>
      </c>
      <c r="D47" s="30" t="s">
        <v>693</v>
      </c>
      <c r="E47" s="22" t="s">
        <v>12</v>
      </c>
      <c r="F47" s="22" t="s">
        <v>12</v>
      </c>
      <c r="G47" s="22" t="s">
        <v>12</v>
      </c>
      <c r="H47" s="22" t="s">
        <v>12</v>
      </c>
      <c r="I47" s="22" t="s">
        <v>12</v>
      </c>
    </row>
    <row r="48" spans="1:13">
      <c r="A48" s="31" t="s">
        <v>50</v>
      </c>
      <c r="B48" s="31" t="s">
        <v>417</v>
      </c>
      <c r="C48" s="30">
        <v>1</v>
      </c>
      <c r="D48" s="30" t="s">
        <v>693</v>
      </c>
      <c r="E48" s="22" t="s">
        <v>12</v>
      </c>
      <c r="F48" s="22" t="s">
        <v>12</v>
      </c>
      <c r="G48" s="22" t="s">
        <v>12</v>
      </c>
      <c r="H48" s="22" t="s">
        <v>12</v>
      </c>
      <c r="I48" s="22" t="s">
        <v>12</v>
      </c>
    </row>
    <row r="49" spans="1:9">
      <c r="A49" s="31" t="s">
        <v>573</v>
      </c>
      <c r="B49" s="31" t="s">
        <v>38</v>
      </c>
      <c r="C49" s="30">
        <v>6</v>
      </c>
      <c r="D49" s="30" t="s">
        <v>693</v>
      </c>
      <c r="E49" s="22" t="s">
        <v>12</v>
      </c>
      <c r="F49" s="22" t="s">
        <v>12</v>
      </c>
      <c r="G49" s="22" t="s">
        <v>12</v>
      </c>
      <c r="H49" s="22" t="s">
        <v>12</v>
      </c>
      <c r="I49" s="22" t="s">
        <v>12</v>
      </c>
    </row>
    <row r="50" spans="1:9">
      <c r="A50" s="31" t="s">
        <v>57</v>
      </c>
      <c r="B50" s="31" t="s">
        <v>41</v>
      </c>
      <c r="E50" s="22" t="s">
        <v>12</v>
      </c>
      <c r="F50" s="22" t="s">
        <v>12</v>
      </c>
      <c r="G50" s="22" t="s">
        <v>12</v>
      </c>
      <c r="H50" s="22" t="s">
        <v>12</v>
      </c>
      <c r="I50" s="22" t="s">
        <v>12</v>
      </c>
    </row>
    <row r="51" spans="1:9">
      <c r="A51" s="31" t="s">
        <v>60</v>
      </c>
      <c r="B51" s="31" t="s">
        <v>61</v>
      </c>
      <c r="C51" s="30">
        <v>2</v>
      </c>
      <c r="E51" s="22" t="s">
        <v>12</v>
      </c>
      <c r="F51" s="22" t="s">
        <v>12</v>
      </c>
      <c r="G51" s="22" t="s">
        <v>12</v>
      </c>
      <c r="H51" s="22" t="s">
        <v>12</v>
      </c>
      <c r="I51" s="22" t="s">
        <v>12</v>
      </c>
    </row>
    <row r="52" spans="1:9">
      <c r="A52" s="31" t="s">
        <v>694</v>
      </c>
      <c r="B52" s="31" t="s">
        <v>38</v>
      </c>
      <c r="C52" s="30">
        <v>12</v>
      </c>
      <c r="D52" s="30" t="s">
        <v>693</v>
      </c>
      <c r="E52" s="22" t="s">
        <v>12</v>
      </c>
      <c r="F52" s="22" t="s">
        <v>12</v>
      </c>
      <c r="G52" s="22" t="s">
        <v>12</v>
      </c>
      <c r="H52" s="22" t="s">
        <v>12</v>
      </c>
      <c r="I52" s="22" t="s">
        <v>12</v>
      </c>
    </row>
    <row r="53" spans="1:9">
      <c r="A53" s="31" t="s">
        <v>574</v>
      </c>
      <c r="B53" s="31" t="s">
        <v>38</v>
      </c>
      <c r="C53" s="30">
        <v>12</v>
      </c>
      <c r="D53" s="30" t="s">
        <v>693</v>
      </c>
      <c r="E53" s="22" t="s">
        <v>12</v>
      </c>
      <c r="F53" s="22" t="s">
        <v>12</v>
      </c>
      <c r="G53" s="22" t="s">
        <v>12</v>
      </c>
      <c r="H53" s="22" t="s">
        <v>12</v>
      </c>
      <c r="I53" s="22" t="s">
        <v>12</v>
      </c>
    </row>
    <row r="54" spans="1:9">
      <c r="A54" s="31" t="s">
        <v>575</v>
      </c>
      <c r="B54" s="31" t="s">
        <v>38</v>
      </c>
      <c r="C54" s="30">
        <v>4</v>
      </c>
      <c r="D54" s="30" t="s">
        <v>693</v>
      </c>
      <c r="E54" s="22" t="s">
        <v>12</v>
      </c>
      <c r="F54" s="22" t="s">
        <v>12</v>
      </c>
      <c r="G54" s="22" t="s">
        <v>12</v>
      </c>
      <c r="H54" s="22" t="s">
        <v>12</v>
      </c>
      <c r="I54" s="22" t="s">
        <v>12</v>
      </c>
    </row>
    <row r="55" spans="1:9">
      <c r="A55" s="31" t="s">
        <v>576</v>
      </c>
      <c r="B55" s="31" t="s">
        <v>56</v>
      </c>
      <c r="C55" s="30">
        <v>1</v>
      </c>
      <c r="D55" s="30" t="s">
        <v>693</v>
      </c>
      <c r="E55" s="22" t="s">
        <v>12</v>
      </c>
      <c r="F55" s="22" t="s">
        <v>12</v>
      </c>
      <c r="G55" s="22" t="s">
        <v>12</v>
      </c>
      <c r="H55" s="22" t="s">
        <v>12</v>
      </c>
      <c r="I55" s="22" t="s">
        <v>12</v>
      </c>
    </row>
    <row r="56" spans="1:9">
      <c r="A56" s="31" t="s">
        <v>577</v>
      </c>
      <c r="B56" s="31" t="s">
        <v>38</v>
      </c>
      <c r="C56" s="30">
        <v>18</v>
      </c>
      <c r="D56" s="30" t="s">
        <v>693</v>
      </c>
      <c r="E56" s="22" t="s">
        <v>12</v>
      </c>
      <c r="F56" s="22" t="s">
        <v>12</v>
      </c>
      <c r="G56" s="22" t="s">
        <v>12</v>
      </c>
      <c r="H56" s="22" t="s">
        <v>12</v>
      </c>
      <c r="I56" s="22" t="s">
        <v>12</v>
      </c>
    </row>
    <row r="57" spans="1:9">
      <c r="A57" s="31" t="s">
        <v>578</v>
      </c>
      <c r="B57" s="31" t="s">
        <v>41</v>
      </c>
      <c r="C57" s="30">
        <v>1</v>
      </c>
      <c r="D57" s="30" t="s">
        <v>693</v>
      </c>
      <c r="E57" s="22" t="s">
        <v>12</v>
      </c>
      <c r="F57" s="22" t="s">
        <v>12</v>
      </c>
      <c r="G57" s="22" t="s">
        <v>12</v>
      </c>
      <c r="H57" s="22" t="s">
        <v>12</v>
      </c>
      <c r="I57" s="22" t="s">
        <v>12</v>
      </c>
    </row>
    <row r="58" spans="1:9">
      <c r="A58" s="24" t="s">
        <v>439</v>
      </c>
      <c r="B58" s="24" t="s">
        <v>471</v>
      </c>
      <c r="C58" s="30">
        <v>1</v>
      </c>
      <c r="E58" s="22" t="s">
        <v>12</v>
      </c>
      <c r="F58" s="22" t="s">
        <v>12</v>
      </c>
      <c r="G58" s="22" t="s">
        <v>12</v>
      </c>
      <c r="H58" s="22" t="s">
        <v>12</v>
      </c>
      <c r="I58" s="22" t="s">
        <v>12</v>
      </c>
    </row>
    <row r="59" spans="1:9">
      <c r="A59" s="31" t="s">
        <v>7</v>
      </c>
      <c r="B59" s="31" t="s">
        <v>8</v>
      </c>
      <c r="C59" s="22" t="s">
        <v>9</v>
      </c>
      <c r="D59" s="22" t="s">
        <v>53</v>
      </c>
      <c r="E59" s="22" t="s">
        <v>12</v>
      </c>
      <c r="F59" s="22" t="s">
        <v>12</v>
      </c>
      <c r="G59" s="22" t="s">
        <v>12</v>
      </c>
      <c r="H59" s="22" t="s">
        <v>12</v>
      </c>
      <c r="I59" s="22" t="s">
        <v>12</v>
      </c>
    </row>
    <row r="60" spans="1:9">
      <c r="A60" s="31" t="s">
        <v>14</v>
      </c>
      <c r="B60" s="31" t="s">
        <v>15</v>
      </c>
      <c r="C60" s="22" t="s">
        <v>9</v>
      </c>
      <c r="D60" s="22" t="s">
        <v>53</v>
      </c>
      <c r="E60" s="22" t="s">
        <v>12</v>
      </c>
      <c r="F60" s="22" t="s">
        <v>12</v>
      </c>
      <c r="G60" s="22" t="s">
        <v>12</v>
      </c>
      <c r="H60" s="22" t="s">
        <v>12</v>
      </c>
      <c r="I60" s="22" t="s">
        <v>12</v>
      </c>
    </row>
    <row r="61" spans="1:9">
      <c r="A61" s="31" t="s">
        <v>30</v>
      </c>
      <c r="B61" s="31" t="s">
        <v>15</v>
      </c>
      <c r="C61" s="22" t="s">
        <v>9</v>
      </c>
      <c r="D61" s="22" t="s">
        <v>53</v>
      </c>
      <c r="E61" s="22" t="s">
        <v>12</v>
      </c>
      <c r="F61" s="22" t="s">
        <v>12</v>
      </c>
      <c r="G61" s="22" t="s">
        <v>12</v>
      </c>
      <c r="H61" s="22" t="s">
        <v>12</v>
      </c>
      <c r="I61" s="22" t="s">
        <v>12</v>
      </c>
    </row>
    <row r="62" spans="1:9">
      <c r="A62" s="31" t="s">
        <v>33</v>
      </c>
      <c r="B62" s="31" t="s">
        <v>34</v>
      </c>
      <c r="C62" s="22" t="s">
        <v>9</v>
      </c>
      <c r="D62" s="22" t="s">
        <v>53</v>
      </c>
      <c r="E62" s="22" t="s">
        <v>12</v>
      </c>
      <c r="F62" s="22" t="s">
        <v>12</v>
      </c>
      <c r="G62" s="22" t="s">
        <v>12</v>
      </c>
      <c r="H62" s="22" t="s">
        <v>12</v>
      </c>
      <c r="I62" s="22" t="s">
        <v>12</v>
      </c>
    </row>
    <row r="63" spans="1:9">
      <c r="A63" s="22" t="s">
        <v>65</v>
      </c>
      <c r="B63" s="22" t="s">
        <v>600</v>
      </c>
      <c r="C63" s="22" t="s">
        <v>9</v>
      </c>
      <c r="D63" s="22" t="s">
        <v>53</v>
      </c>
      <c r="E63" s="22" t="s">
        <v>12</v>
      </c>
      <c r="F63" s="22" t="s">
        <v>12</v>
      </c>
      <c r="G63" s="22" t="s">
        <v>12</v>
      </c>
      <c r="H63" s="22" t="s">
        <v>12</v>
      </c>
      <c r="I63" s="22" t="s">
        <v>12</v>
      </c>
    </row>
    <row r="64" spans="1:9">
      <c r="A64" s="22" t="s">
        <v>65</v>
      </c>
      <c r="B64" s="22" t="s">
        <v>600</v>
      </c>
      <c r="C64" s="22" t="s">
        <v>9</v>
      </c>
      <c r="D64" s="22" t="s">
        <v>53</v>
      </c>
      <c r="E64" s="22" t="s">
        <v>12</v>
      </c>
      <c r="F64" s="22" t="s">
        <v>12</v>
      </c>
      <c r="G64" s="22" t="s">
        <v>12</v>
      </c>
      <c r="H64" s="22" t="s">
        <v>12</v>
      </c>
      <c r="I64" s="22" t="s">
        <v>12</v>
      </c>
    </row>
    <row r="65" spans="1:9">
      <c r="A65" s="22" t="s">
        <v>65</v>
      </c>
      <c r="B65" s="22" t="s">
        <v>600</v>
      </c>
      <c r="C65" s="22" t="s">
        <v>9</v>
      </c>
      <c r="D65" s="22" t="s">
        <v>53</v>
      </c>
      <c r="E65" s="22" t="s">
        <v>12</v>
      </c>
      <c r="F65" s="22" t="s">
        <v>12</v>
      </c>
      <c r="G65" s="22" t="s">
        <v>12</v>
      </c>
      <c r="H65" s="22" t="s">
        <v>12</v>
      </c>
      <c r="I65" s="22" t="s">
        <v>12</v>
      </c>
    </row>
    <row r="66" spans="1:9">
      <c r="A66" s="22" t="s">
        <v>65</v>
      </c>
      <c r="B66" s="22" t="s">
        <v>600</v>
      </c>
      <c r="C66" s="22" t="s">
        <v>9</v>
      </c>
      <c r="D66" s="22" t="s">
        <v>53</v>
      </c>
      <c r="E66" s="22" t="s">
        <v>12</v>
      </c>
      <c r="F66" s="22" t="s">
        <v>12</v>
      </c>
      <c r="G66" s="22" t="s">
        <v>12</v>
      </c>
      <c r="H66" s="22" t="s">
        <v>12</v>
      </c>
      <c r="I66" s="22" t="s">
        <v>12</v>
      </c>
    </row>
    <row r="68" spans="1:9">
      <c r="A68" s="23" t="s">
        <v>435</v>
      </c>
      <c r="B68" s="21" t="s">
        <v>506</v>
      </c>
      <c r="C68" s="21" t="s">
        <v>569</v>
      </c>
      <c r="D68" s="21" t="s">
        <v>571</v>
      </c>
      <c r="E68" s="21" t="s">
        <v>1</v>
      </c>
      <c r="F68" s="21" t="s">
        <v>2</v>
      </c>
      <c r="G68" s="21" t="s">
        <v>3</v>
      </c>
      <c r="H68" s="21" t="s">
        <v>4</v>
      </c>
      <c r="I68" s="21" t="s">
        <v>5</v>
      </c>
    </row>
    <row r="69" spans="1:9">
      <c r="A69" s="31"/>
    </row>
    <row r="70" spans="1:9" ht="13">
      <c r="A70" s="44" t="s">
        <v>82</v>
      </c>
      <c r="B70" s="22" t="s">
        <v>600</v>
      </c>
      <c r="C70" s="22" t="s">
        <v>9</v>
      </c>
      <c r="D70" s="22" t="s">
        <v>53</v>
      </c>
      <c r="E70" s="22" t="s">
        <v>12</v>
      </c>
      <c r="F70" s="22" t="s">
        <v>12</v>
      </c>
      <c r="G70" s="22" t="s">
        <v>12</v>
      </c>
      <c r="H70" s="22" t="s">
        <v>12</v>
      </c>
      <c r="I70" s="22" t="s">
        <v>12</v>
      </c>
    </row>
    <row r="71" spans="1:9" ht="13">
      <c r="A71" s="43" t="s">
        <v>81</v>
      </c>
      <c r="B71" s="22" t="s">
        <v>600</v>
      </c>
      <c r="C71" s="22" t="s">
        <v>9</v>
      </c>
      <c r="D71" s="22" t="s">
        <v>53</v>
      </c>
      <c r="E71" s="22" t="s">
        <v>12</v>
      </c>
      <c r="F71" s="22" t="s">
        <v>12</v>
      </c>
      <c r="G71" s="22" t="s">
        <v>12</v>
      </c>
      <c r="H71" s="22" t="s">
        <v>12</v>
      </c>
      <c r="I71" s="22" t="s">
        <v>12</v>
      </c>
    </row>
    <row r="72" spans="1:9" ht="13">
      <c r="A72" s="44" t="s">
        <v>434</v>
      </c>
      <c r="B72" s="22" t="s">
        <v>600</v>
      </c>
      <c r="C72" s="22" t="s">
        <v>9</v>
      </c>
      <c r="D72" s="22" t="s">
        <v>53</v>
      </c>
      <c r="E72" s="22" t="s">
        <v>12</v>
      </c>
      <c r="F72" s="22" t="s">
        <v>12</v>
      </c>
      <c r="G72" s="22" t="s">
        <v>12</v>
      </c>
      <c r="H72" s="22" t="s">
        <v>12</v>
      </c>
      <c r="I72" s="22" t="s">
        <v>12</v>
      </c>
    </row>
    <row r="73" spans="1:9" ht="13">
      <c r="A73" s="43" t="s">
        <v>90</v>
      </c>
      <c r="B73" s="22" t="s">
        <v>600</v>
      </c>
      <c r="C73" s="22" t="s">
        <v>9</v>
      </c>
      <c r="D73" s="22" t="s">
        <v>53</v>
      </c>
      <c r="E73" s="22" t="s">
        <v>12</v>
      </c>
      <c r="F73" s="22" t="s">
        <v>12</v>
      </c>
      <c r="G73" s="22" t="s">
        <v>12</v>
      </c>
      <c r="H73" s="22" t="s">
        <v>12</v>
      </c>
      <c r="I73" s="22" t="s">
        <v>12</v>
      </c>
    </row>
    <row r="74" spans="1:9" ht="13">
      <c r="A74" s="43" t="s">
        <v>93</v>
      </c>
      <c r="B74" s="22" t="s">
        <v>600</v>
      </c>
      <c r="C74" s="22" t="s">
        <v>9</v>
      </c>
      <c r="D74" s="22" t="s">
        <v>53</v>
      </c>
      <c r="E74" s="22" t="s">
        <v>12</v>
      </c>
      <c r="F74" s="22" t="s">
        <v>12</v>
      </c>
      <c r="G74" s="22" t="s">
        <v>12</v>
      </c>
      <c r="H74" s="22" t="s">
        <v>12</v>
      </c>
      <c r="I74" s="22" t="s">
        <v>12</v>
      </c>
    </row>
    <row r="75" spans="1:9" ht="13">
      <c r="A75" s="43" t="s">
        <v>388</v>
      </c>
      <c r="B75" s="22" t="s">
        <v>600</v>
      </c>
      <c r="C75" s="22" t="s">
        <v>9</v>
      </c>
      <c r="D75" s="22" t="s">
        <v>53</v>
      </c>
      <c r="E75" s="22" t="s">
        <v>12</v>
      </c>
      <c r="F75" s="22" t="s">
        <v>12</v>
      </c>
      <c r="G75" s="22" t="s">
        <v>12</v>
      </c>
      <c r="H75" s="22" t="s">
        <v>12</v>
      </c>
      <c r="I75" s="22" t="s">
        <v>12</v>
      </c>
    </row>
    <row r="76" spans="1:9" ht="13">
      <c r="A76" s="118" t="s">
        <v>599</v>
      </c>
      <c r="B76" s="22" t="s">
        <v>600</v>
      </c>
      <c r="C76" s="22" t="s">
        <v>9</v>
      </c>
      <c r="D76" s="22" t="s">
        <v>53</v>
      </c>
      <c r="E76" s="22" t="s">
        <v>12</v>
      </c>
      <c r="F76" s="22" t="s">
        <v>12</v>
      </c>
      <c r="G76" s="22" t="s">
        <v>12</v>
      </c>
      <c r="H76" s="22" t="s">
        <v>12</v>
      </c>
      <c r="I76" s="22" t="s">
        <v>12</v>
      </c>
    </row>
    <row r="77" spans="1:9" ht="13">
      <c r="A77" s="43" t="s">
        <v>98</v>
      </c>
      <c r="B77" s="22" t="s">
        <v>600</v>
      </c>
      <c r="C77" s="22" t="s">
        <v>9</v>
      </c>
      <c r="D77" s="22" t="s">
        <v>53</v>
      </c>
      <c r="E77" s="22" t="s">
        <v>12</v>
      </c>
      <c r="F77" s="22" t="s">
        <v>12</v>
      </c>
      <c r="G77" s="22" t="s">
        <v>12</v>
      </c>
      <c r="H77" s="22" t="s">
        <v>12</v>
      </c>
      <c r="I77" s="22" t="s">
        <v>12</v>
      </c>
    </row>
    <row r="78" spans="1:9" ht="13">
      <c r="A78" s="43" t="s">
        <v>99</v>
      </c>
      <c r="B78" s="22" t="s">
        <v>600</v>
      </c>
      <c r="C78" s="22" t="s">
        <v>9</v>
      </c>
      <c r="D78" s="22" t="s">
        <v>53</v>
      </c>
      <c r="E78" s="22" t="s">
        <v>12</v>
      </c>
      <c r="F78" s="22" t="s">
        <v>12</v>
      </c>
      <c r="G78" s="22" t="s">
        <v>12</v>
      </c>
      <c r="H78" s="22" t="s">
        <v>12</v>
      </c>
      <c r="I78" s="22" t="s">
        <v>12</v>
      </c>
    </row>
    <row r="79" spans="1:9" ht="13">
      <c r="A79" s="43" t="s">
        <v>121</v>
      </c>
      <c r="B79" s="22" t="s">
        <v>600</v>
      </c>
      <c r="C79" s="22" t="s">
        <v>9</v>
      </c>
      <c r="D79" s="22" t="s">
        <v>53</v>
      </c>
      <c r="E79" s="22" t="s">
        <v>12</v>
      </c>
      <c r="F79" s="22" t="s">
        <v>12</v>
      </c>
      <c r="G79" s="22" t="s">
        <v>12</v>
      </c>
      <c r="H79" s="22" t="s">
        <v>12</v>
      </c>
      <c r="I79" s="22" t="s">
        <v>12</v>
      </c>
    </row>
    <row r="80" spans="1:9" ht="13">
      <c r="A80" s="118" t="s">
        <v>95</v>
      </c>
      <c r="B80" s="22" t="s">
        <v>600</v>
      </c>
      <c r="C80" s="22" t="s">
        <v>9</v>
      </c>
      <c r="D80" s="22" t="s">
        <v>53</v>
      </c>
      <c r="E80" s="22" t="s">
        <v>12</v>
      </c>
      <c r="F80" s="22" t="s">
        <v>12</v>
      </c>
      <c r="G80" s="22" t="s">
        <v>12</v>
      </c>
      <c r="H80" s="22" t="s">
        <v>12</v>
      </c>
      <c r="I80" s="22" t="s">
        <v>12</v>
      </c>
    </row>
    <row r="81" spans="1:10" ht="13">
      <c r="A81" s="43" t="s">
        <v>103</v>
      </c>
      <c r="B81" s="22" t="s">
        <v>600</v>
      </c>
      <c r="C81" s="22" t="s">
        <v>9</v>
      </c>
      <c r="D81" s="22" t="s">
        <v>53</v>
      </c>
      <c r="E81" s="22" t="s">
        <v>12</v>
      </c>
      <c r="F81" s="22" t="s">
        <v>12</v>
      </c>
      <c r="G81" s="22" t="s">
        <v>12</v>
      </c>
      <c r="H81" s="22" t="s">
        <v>12</v>
      </c>
      <c r="I81" s="22" t="s">
        <v>12</v>
      </c>
    </row>
    <row r="82" spans="1:10" ht="13">
      <c r="A82" s="43" t="s">
        <v>106</v>
      </c>
      <c r="B82" s="22" t="s">
        <v>600</v>
      </c>
      <c r="C82" s="22" t="s">
        <v>9</v>
      </c>
      <c r="D82" s="22" t="s">
        <v>53</v>
      </c>
      <c r="E82" s="22" t="s">
        <v>12</v>
      </c>
      <c r="F82" s="22" t="s">
        <v>12</v>
      </c>
      <c r="G82" s="22" t="s">
        <v>12</v>
      </c>
      <c r="H82" s="22" t="s">
        <v>12</v>
      </c>
      <c r="I82" s="22" t="s">
        <v>12</v>
      </c>
    </row>
    <row r="83" spans="1:10" ht="13">
      <c r="A83" s="43" t="s">
        <v>107</v>
      </c>
      <c r="B83" s="22" t="s">
        <v>600</v>
      </c>
      <c r="C83" s="22" t="s">
        <v>9</v>
      </c>
      <c r="D83" s="22" t="s">
        <v>53</v>
      </c>
      <c r="E83" s="22" t="s">
        <v>12</v>
      </c>
      <c r="F83" s="22" t="s">
        <v>12</v>
      </c>
      <c r="G83" s="22" t="s">
        <v>12</v>
      </c>
      <c r="H83" s="22" t="s">
        <v>12</v>
      </c>
      <c r="I83" s="22" t="s">
        <v>12</v>
      </c>
    </row>
    <row r="84" spans="1:10" ht="13">
      <c r="A84" s="44" t="s">
        <v>467</v>
      </c>
      <c r="B84" s="22" t="s">
        <v>600</v>
      </c>
      <c r="C84" s="22" t="s">
        <v>9</v>
      </c>
      <c r="D84" s="22" t="s">
        <v>53</v>
      </c>
      <c r="E84" s="22" t="s">
        <v>12</v>
      </c>
      <c r="F84" s="22" t="s">
        <v>12</v>
      </c>
      <c r="G84" s="22" t="s">
        <v>12</v>
      </c>
      <c r="H84" s="22" t="s">
        <v>12</v>
      </c>
      <c r="I84" s="22" t="s">
        <v>12</v>
      </c>
    </row>
    <row r="85" spans="1:10" s="120" customFormat="1" ht="13">
      <c r="A85" s="43" t="s">
        <v>37</v>
      </c>
      <c r="B85" s="22" t="s">
        <v>600</v>
      </c>
      <c r="C85" s="22" t="s">
        <v>9</v>
      </c>
      <c r="D85" s="22" t="s">
        <v>53</v>
      </c>
      <c r="E85" s="22" t="s">
        <v>12</v>
      </c>
      <c r="F85" s="22" t="s">
        <v>12</v>
      </c>
      <c r="G85" s="22" t="s">
        <v>12</v>
      </c>
      <c r="H85" s="22" t="s">
        <v>12</v>
      </c>
      <c r="I85" s="22" t="s">
        <v>12</v>
      </c>
      <c r="J85" s="119"/>
    </row>
    <row r="86" spans="1:10" s="120" customFormat="1" ht="13">
      <c r="A86" s="43" t="s">
        <v>109</v>
      </c>
      <c r="B86" s="22" t="s">
        <v>600</v>
      </c>
      <c r="C86" s="22" t="s">
        <v>9</v>
      </c>
      <c r="D86" s="22" t="s">
        <v>53</v>
      </c>
      <c r="E86" s="22" t="s">
        <v>12</v>
      </c>
      <c r="F86" s="22" t="s">
        <v>12</v>
      </c>
      <c r="G86" s="22" t="s">
        <v>12</v>
      </c>
      <c r="H86" s="22" t="s">
        <v>12</v>
      </c>
      <c r="I86" s="22" t="s">
        <v>12</v>
      </c>
      <c r="J86" s="119"/>
    </row>
    <row r="87" spans="1:10">
      <c r="A87" s="22" t="s">
        <v>65</v>
      </c>
      <c r="B87" s="22" t="s">
        <v>600</v>
      </c>
      <c r="C87" s="22" t="s">
        <v>9</v>
      </c>
      <c r="D87" s="22" t="s">
        <v>53</v>
      </c>
      <c r="E87" s="22" t="s">
        <v>12</v>
      </c>
      <c r="F87" s="22" t="s">
        <v>12</v>
      </c>
      <c r="G87" s="22" t="s">
        <v>12</v>
      </c>
      <c r="H87" s="22" t="s">
        <v>12</v>
      </c>
      <c r="I87" s="22" t="s">
        <v>12</v>
      </c>
    </row>
    <row r="88" spans="1:10">
      <c r="A88" s="22" t="s">
        <v>65</v>
      </c>
      <c r="B88" s="22" t="s">
        <v>600</v>
      </c>
      <c r="C88" s="22" t="s">
        <v>9</v>
      </c>
      <c r="D88" s="22" t="s">
        <v>53</v>
      </c>
      <c r="E88" s="22" t="s">
        <v>12</v>
      </c>
      <c r="F88" s="22" t="s">
        <v>12</v>
      </c>
      <c r="G88" s="22" t="s">
        <v>12</v>
      </c>
      <c r="H88" s="22" t="s">
        <v>12</v>
      </c>
      <c r="I88" s="22" t="s">
        <v>12</v>
      </c>
    </row>
    <row r="89" spans="1:10">
      <c r="A89" s="22" t="s">
        <v>65</v>
      </c>
      <c r="B89" s="22" t="s">
        <v>600</v>
      </c>
      <c r="C89" s="22" t="s">
        <v>9</v>
      </c>
      <c r="D89" s="22" t="s">
        <v>53</v>
      </c>
      <c r="E89" s="22" t="s">
        <v>12</v>
      </c>
      <c r="F89" s="22" t="s">
        <v>12</v>
      </c>
      <c r="G89" s="22" t="s">
        <v>12</v>
      </c>
      <c r="H89" s="22" t="s">
        <v>12</v>
      </c>
      <c r="I89" s="22" t="s">
        <v>12</v>
      </c>
    </row>
    <row r="90" spans="1:10">
      <c r="A90" s="22" t="s">
        <v>65</v>
      </c>
      <c r="B90" s="22" t="s">
        <v>600</v>
      </c>
      <c r="C90" s="22" t="s">
        <v>9</v>
      </c>
      <c r="D90" s="22" t="s">
        <v>53</v>
      </c>
      <c r="E90" s="22" t="s">
        <v>12</v>
      </c>
      <c r="F90" s="22" t="s">
        <v>12</v>
      </c>
      <c r="G90" s="22" t="s">
        <v>12</v>
      </c>
      <c r="H90" s="22" t="s">
        <v>12</v>
      </c>
      <c r="I90" s="22" t="s">
        <v>12</v>
      </c>
    </row>
  </sheetData>
  <sortState ref="A70:A86">
    <sortCondition ref="A70"/>
  </sortState>
  <phoneticPr fontId="0" type="noConversion"/>
  <printOptions gridLinesSet="0"/>
  <pageMargins left="0.25" right="0.25" top="0.75" bottom="0.75" header="0.3" footer="0.3"/>
  <pageSetup orientation="portrait" horizontalDpi="36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enableFormatConditionsCalculation="0"/>
  <dimension ref="A1:IV498"/>
  <sheetViews>
    <sheetView showGridLines="0" workbookViewId="0">
      <selection activeCell="H8" sqref="H8"/>
    </sheetView>
  </sheetViews>
  <sheetFormatPr baseColWidth="10" defaultColWidth="14.33203125" defaultRowHeight="12" x14ac:dyDescent="0"/>
  <cols>
    <col min="1" max="1" width="19.83203125" style="5" customWidth="1"/>
    <col min="2" max="2" width="12.5" style="5" customWidth="1"/>
    <col min="3" max="3" width="11.83203125" style="5" customWidth="1"/>
    <col min="4" max="4" width="6.6640625" style="12" customWidth="1"/>
    <col min="5" max="5" width="9.6640625" style="19" customWidth="1"/>
    <col min="6" max="16384" width="14.33203125" style="5"/>
  </cols>
  <sheetData>
    <row r="1" spans="1:7" ht="16">
      <c r="A1" s="121" t="s">
        <v>499</v>
      </c>
      <c r="B1" s="121"/>
      <c r="C1" s="121"/>
      <c r="D1" s="121"/>
      <c r="E1" s="122"/>
      <c r="F1" s="38"/>
      <c r="G1" s="42"/>
    </row>
    <row r="2" spans="1:7" s="18" customFormat="1" ht="13">
      <c r="A2" s="123"/>
      <c r="B2" s="123"/>
      <c r="C2" s="123"/>
      <c r="D2" s="123"/>
      <c r="E2" s="123"/>
    </row>
    <row r="3" spans="1:7" ht="15">
      <c r="A3" s="121" t="s">
        <v>504</v>
      </c>
      <c r="B3" s="123"/>
      <c r="C3" s="123"/>
      <c r="D3" s="123"/>
      <c r="E3" s="124">
        <f>E449</f>
        <v>0</v>
      </c>
    </row>
    <row r="4" spans="1:7">
      <c r="A4" s="123"/>
      <c r="B4" s="123"/>
      <c r="C4" s="123"/>
      <c r="D4" s="123"/>
      <c r="E4" s="124"/>
    </row>
    <row r="5" spans="1:7" ht="15">
      <c r="A5" s="121" t="s">
        <v>503</v>
      </c>
      <c r="B5" s="123"/>
      <c r="C5" s="123"/>
      <c r="D5" s="123"/>
      <c r="E5" s="124">
        <f>E472</f>
        <v>0</v>
      </c>
    </row>
    <row r="6" spans="1:7">
      <c r="A6" s="123"/>
      <c r="B6" s="123"/>
      <c r="C6" s="123"/>
      <c r="D6" s="123"/>
      <c r="E6" s="124"/>
    </row>
    <row r="7" spans="1:7" ht="15">
      <c r="A7" s="121" t="s">
        <v>502</v>
      </c>
      <c r="B7" s="123"/>
      <c r="C7" s="123"/>
      <c r="D7" s="123"/>
      <c r="E7" s="124">
        <f>E497</f>
        <v>0</v>
      </c>
    </row>
    <row r="8" spans="1:7">
      <c r="A8" s="123"/>
      <c r="B8" s="123"/>
      <c r="C8" s="123"/>
      <c r="D8" s="123"/>
      <c r="E8" s="124"/>
      <c r="F8" s="19"/>
    </row>
    <row r="9" spans="1:7" s="45" customFormat="1">
      <c r="A9" s="45" t="s">
        <v>494</v>
      </c>
      <c r="B9" s="45" t="s">
        <v>495</v>
      </c>
      <c r="C9" s="45" t="s">
        <v>496</v>
      </c>
      <c r="D9" s="46" t="s">
        <v>498</v>
      </c>
      <c r="E9" s="47" t="s">
        <v>497</v>
      </c>
    </row>
    <row r="11" spans="1:7">
      <c r="A11" s="1" t="s">
        <v>518</v>
      </c>
      <c r="B11" s="2"/>
      <c r="C11" s="2"/>
      <c r="D11" s="3"/>
      <c r="E11" s="4"/>
      <c r="F11" s="40"/>
    </row>
    <row r="12" spans="1:7">
      <c r="A12" s="6" t="s">
        <v>622</v>
      </c>
      <c r="B12" s="6" t="s">
        <v>124</v>
      </c>
      <c r="C12" s="6" t="s">
        <v>338</v>
      </c>
      <c r="D12" s="7">
        <v>18.760000000000002</v>
      </c>
      <c r="E12" s="8">
        <f t="shared" ref="E12:E35" si="0">B12*D12</f>
        <v>0</v>
      </c>
      <c r="F12" s="13"/>
    </row>
    <row r="13" spans="1:7">
      <c r="A13" s="6" t="s">
        <v>623</v>
      </c>
      <c r="B13" s="6" t="s">
        <v>124</v>
      </c>
      <c r="C13" s="6" t="s">
        <v>624</v>
      </c>
      <c r="D13" s="7">
        <v>40</v>
      </c>
      <c r="E13" s="8">
        <f t="shared" si="0"/>
        <v>0</v>
      </c>
      <c r="F13" s="13"/>
    </row>
    <row r="14" spans="1:7">
      <c r="A14" s="6" t="s">
        <v>625</v>
      </c>
      <c r="B14" s="6" t="s">
        <v>124</v>
      </c>
      <c r="C14" s="6" t="s">
        <v>626</v>
      </c>
      <c r="D14" s="7">
        <v>3.75</v>
      </c>
      <c r="E14" s="8">
        <f t="shared" si="0"/>
        <v>0</v>
      </c>
      <c r="F14" s="13"/>
    </row>
    <row r="15" spans="1:7">
      <c r="A15" s="6" t="s">
        <v>125</v>
      </c>
      <c r="B15" s="6" t="s">
        <v>124</v>
      </c>
      <c r="C15" s="6" t="s">
        <v>626</v>
      </c>
      <c r="D15" s="7">
        <v>22.95</v>
      </c>
      <c r="E15" s="8">
        <f t="shared" si="0"/>
        <v>0</v>
      </c>
      <c r="F15" s="13"/>
    </row>
    <row r="16" spans="1:7">
      <c r="A16" s="6" t="s">
        <v>627</v>
      </c>
      <c r="B16" s="6" t="s">
        <v>124</v>
      </c>
      <c r="C16" s="6" t="s">
        <v>128</v>
      </c>
      <c r="D16" s="7">
        <v>5</v>
      </c>
      <c r="E16" s="8">
        <f t="shared" si="0"/>
        <v>0</v>
      </c>
      <c r="F16" s="13"/>
    </row>
    <row r="17" spans="1:256">
      <c r="A17" s="6" t="s">
        <v>628</v>
      </c>
      <c r="B17" s="6" t="s">
        <v>124</v>
      </c>
      <c r="C17" s="6" t="s">
        <v>626</v>
      </c>
      <c r="D17" s="7">
        <v>10.5</v>
      </c>
      <c r="E17" s="8">
        <f t="shared" si="0"/>
        <v>0</v>
      </c>
      <c r="F17" s="13"/>
    </row>
    <row r="18" spans="1:256">
      <c r="A18" s="6" t="s">
        <v>629</v>
      </c>
      <c r="B18" s="6" t="s">
        <v>124</v>
      </c>
      <c r="C18" s="6" t="s">
        <v>123</v>
      </c>
      <c r="D18" s="7">
        <v>27.95</v>
      </c>
      <c r="E18" s="8">
        <f t="shared" si="0"/>
        <v>0</v>
      </c>
      <c r="F18" s="13"/>
    </row>
    <row r="19" spans="1:256">
      <c r="A19" s="6" t="s">
        <v>630</v>
      </c>
      <c r="B19" s="6" t="s">
        <v>124</v>
      </c>
      <c r="C19" s="6" t="s">
        <v>105</v>
      </c>
      <c r="D19" s="7">
        <v>2.95</v>
      </c>
      <c r="E19" s="8">
        <f t="shared" si="0"/>
        <v>0</v>
      </c>
      <c r="F19" s="13"/>
    </row>
    <row r="20" spans="1:256">
      <c r="A20" s="6" t="s">
        <v>631</v>
      </c>
      <c r="B20" s="6" t="s">
        <v>124</v>
      </c>
      <c r="C20" s="6" t="s">
        <v>632</v>
      </c>
      <c r="D20" s="7">
        <v>9.4499999999999993</v>
      </c>
      <c r="E20" s="8">
        <f t="shared" si="0"/>
        <v>0</v>
      </c>
      <c r="F20" s="13"/>
    </row>
    <row r="21" spans="1:256">
      <c r="A21" s="6" t="s">
        <v>633</v>
      </c>
      <c r="B21" s="6" t="s">
        <v>124</v>
      </c>
      <c r="C21" s="6" t="s">
        <v>634</v>
      </c>
      <c r="D21" s="7">
        <v>12.95</v>
      </c>
      <c r="E21" s="8">
        <f t="shared" si="0"/>
        <v>0</v>
      </c>
      <c r="F21" s="13"/>
    </row>
    <row r="22" spans="1:256">
      <c r="A22" s="6" t="s">
        <v>635</v>
      </c>
      <c r="B22" s="6" t="s">
        <v>124</v>
      </c>
      <c r="C22" s="6" t="s">
        <v>636</v>
      </c>
      <c r="D22" s="7">
        <f>16.95*2.2</f>
        <v>37.29</v>
      </c>
      <c r="E22" s="8">
        <f t="shared" si="0"/>
        <v>0</v>
      </c>
      <c r="F22" s="13"/>
    </row>
    <row r="23" spans="1:256">
      <c r="A23" s="6" t="s">
        <v>637</v>
      </c>
      <c r="B23" s="6" t="s">
        <v>124</v>
      </c>
      <c r="C23" s="6" t="s">
        <v>626</v>
      </c>
      <c r="D23" s="7">
        <v>13.95</v>
      </c>
      <c r="E23" s="8">
        <f t="shared" si="0"/>
        <v>0</v>
      </c>
      <c r="F23" s="13"/>
    </row>
    <row r="24" spans="1:256">
      <c r="A24" s="6" t="s">
        <v>638</v>
      </c>
      <c r="B24" s="6" t="s">
        <v>124</v>
      </c>
      <c r="C24" s="6" t="s">
        <v>626</v>
      </c>
      <c r="D24" s="7">
        <v>7.95</v>
      </c>
      <c r="E24" s="8">
        <f t="shared" si="0"/>
        <v>0</v>
      </c>
      <c r="F24" s="13"/>
    </row>
    <row r="25" spans="1:256" ht="12" customHeight="1">
      <c r="A25" s="6" t="s">
        <v>43</v>
      </c>
      <c r="B25" s="6" t="s">
        <v>124</v>
      </c>
      <c r="C25" s="6" t="s">
        <v>127</v>
      </c>
      <c r="D25" s="7">
        <v>14</v>
      </c>
      <c r="E25" s="8">
        <f t="shared" si="0"/>
        <v>0</v>
      </c>
      <c r="F25" s="13"/>
    </row>
    <row r="26" spans="1:256">
      <c r="A26" s="6" t="s">
        <v>639</v>
      </c>
      <c r="B26" s="6" t="s">
        <v>124</v>
      </c>
      <c r="C26" s="6" t="s">
        <v>123</v>
      </c>
      <c r="D26" s="7">
        <v>18</v>
      </c>
      <c r="E26" s="8">
        <f t="shared" si="0"/>
        <v>0</v>
      </c>
      <c r="F26" s="13"/>
    </row>
    <row r="27" spans="1:256">
      <c r="A27" s="6" t="s">
        <v>640</v>
      </c>
      <c r="B27" s="6" t="s">
        <v>124</v>
      </c>
      <c r="C27" s="6" t="s">
        <v>123</v>
      </c>
      <c r="D27" s="7">
        <v>12</v>
      </c>
      <c r="E27" s="8">
        <f t="shared" si="0"/>
        <v>0</v>
      </c>
      <c r="F27" s="13"/>
    </row>
    <row r="28" spans="1:256" ht="11.25" customHeight="1">
      <c r="A28" s="6" t="s">
        <v>49</v>
      </c>
      <c r="B28" s="6" t="s">
        <v>124</v>
      </c>
      <c r="C28" s="6" t="s">
        <v>626</v>
      </c>
      <c r="D28" s="7">
        <v>11.95</v>
      </c>
      <c r="E28" s="8">
        <f t="shared" si="0"/>
        <v>0</v>
      </c>
      <c r="F28" s="13"/>
      <c r="IV28" s="5">
        <f>SUM(D28:IU28)</f>
        <v>11.95</v>
      </c>
    </row>
    <row r="29" spans="1:256">
      <c r="A29" s="36" t="s">
        <v>641</v>
      </c>
      <c r="B29" s="6" t="s">
        <v>124</v>
      </c>
      <c r="C29" s="6" t="s">
        <v>135</v>
      </c>
      <c r="D29" s="7">
        <v>14.25</v>
      </c>
      <c r="E29" s="8">
        <f t="shared" si="0"/>
        <v>0</v>
      </c>
      <c r="F29" s="13"/>
    </row>
    <row r="30" spans="1:256">
      <c r="A30" s="6" t="s">
        <v>642</v>
      </c>
      <c r="B30" s="6" t="s">
        <v>124</v>
      </c>
      <c r="C30" s="6" t="s">
        <v>135</v>
      </c>
      <c r="D30" s="7">
        <v>16</v>
      </c>
      <c r="E30" s="8">
        <f t="shared" si="0"/>
        <v>0</v>
      </c>
      <c r="F30" s="13"/>
    </row>
    <row r="31" spans="1:256">
      <c r="A31" s="6" t="s">
        <v>643</v>
      </c>
      <c r="B31" s="6" t="s">
        <v>124</v>
      </c>
      <c r="C31" s="6" t="s">
        <v>105</v>
      </c>
      <c r="D31" s="7">
        <v>4.25</v>
      </c>
      <c r="E31" s="8">
        <f t="shared" si="0"/>
        <v>0</v>
      </c>
      <c r="F31" s="13"/>
    </row>
    <row r="32" spans="1:256">
      <c r="A32" s="6" t="s">
        <v>644</v>
      </c>
      <c r="B32" s="6" t="s">
        <v>124</v>
      </c>
      <c r="C32" s="6" t="s">
        <v>626</v>
      </c>
      <c r="D32" s="7">
        <v>10.65</v>
      </c>
      <c r="E32" s="8">
        <f t="shared" si="0"/>
        <v>0</v>
      </c>
      <c r="F32" s="13"/>
    </row>
    <row r="33" spans="1:6">
      <c r="A33" s="6" t="s">
        <v>587</v>
      </c>
      <c r="B33" s="6" t="s">
        <v>124</v>
      </c>
      <c r="C33" s="6" t="s">
        <v>128</v>
      </c>
      <c r="D33" s="7">
        <v>21.95</v>
      </c>
      <c r="E33" s="8">
        <f t="shared" si="0"/>
        <v>0</v>
      </c>
      <c r="F33" s="13"/>
    </row>
    <row r="34" spans="1:6">
      <c r="A34" s="6" t="s">
        <v>645</v>
      </c>
      <c r="B34" s="6" t="s">
        <v>124</v>
      </c>
      <c r="C34" s="6" t="s">
        <v>105</v>
      </c>
      <c r="D34" s="7">
        <v>14.95</v>
      </c>
      <c r="E34" s="8">
        <f t="shared" si="0"/>
        <v>0</v>
      </c>
      <c r="F34" s="13"/>
    </row>
    <row r="35" spans="1:6">
      <c r="A35" s="36" t="s">
        <v>646</v>
      </c>
      <c r="B35" s="6" t="s">
        <v>124</v>
      </c>
      <c r="C35" s="6" t="s">
        <v>123</v>
      </c>
      <c r="D35" s="7">
        <v>15</v>
      </c>
      <c r="E35" s="8">
        <f t="shared" si="0"/>
        <v>0</v>
      </c>
      <c r="F35" s="13"/>
    </row>
    <row r="36" spans="1:6">
      <c r="A36" s="2"/>
      <c r="B36" s="2"/>
      <c r="C36" s="2"/>
      <c r="D36" s="3"/>
      <c r="E36" s="4"/>
    </row>
    <row r="37" spans="1:6">
      <c r="A37" s="1" t="s">
        <v>519</v>
      </c>
      <c r="B37" s="6" t="s">
        <v>129</v>
      </c>
      <c r="C37" s="6" t="s">
        <v>129</v>
      </c>
      <c r="D37" s="10" t="s">
        <v>129</v>
      </c>
      <c r="E37" s="9" t="s">
        <v>129</v>
      </c>
    </row>
    <row r="38" spans="1:6">
      <c r="A38" s="6" t="s">
        <v>647</v>
      </c>
      <c r="B38" s="6" t="s">
        <v>124</v>
      </c>
      <c r="C38" s="6" t="s">
        <v>126</v>
      </c>
      <c r="D38" s="7">
        <v>4.1399999999999997</v>
      </c>
      <c r="E38" s="8">
        <f>B38*D38</f>
        <v>0</v>
      </c>
      <c r="F38" s="13"/>
    </row>
    <row r="39" spans="1:6">
      <c r="A39" s="6" t="s">
        <v>648</v>
      </c>
      <c r="B39" s="6" t="s">
        <v>124</v>
      </c>
      <c r="C39" s="6" t="s">
        <v>126</v>
      </c>
      <c r="D39" s="7">
        <v>8</v>
      </c>
      <c r="E39" s="8">
        <f t="shared" ref="E39:E46" si="1">B39*D39</f>
        <v>0</v>
      </c>
      <c r="F39" s="13"/>
    </row>
    <row r="40" spans="1:6">
      <c r="A40" s="6" t="s">
        <v>649</v>
      </c>
      <c r="B40" s="6" t="s">
        <v>124</v>
      </c>
      <c r="C40" s="6" t="s">
        <v>126</v>
      </c>
      <c r="D40" s="7">
        <v>3.5</v>
      </c>
      <c r="E40" s="8">
        <f t="shared" si="1"/>
        <v>0</v>
      </c>
      <c r="F40" s="13"/>
    </row>
    <row r="41" spans="1:6">
      <c r="A41" s="6" t="s">
        <v>650</v>
      </c>
      <c r="B41" s="6" t="s">
        <v>124</v>
      </c>
      <c r="C41" s="6" t="s">
        <v>8</v>
      </c>
      <c r="D41" s="7">
        <v>82</v>
      </c>
      <c r="E41" s="8">
        <f t="shared" si="1"/>
        <v>0</v>
      </c>
      <c r="F41" s="13"/>
    </row>
    <row r="42" spans="1:6">
      <c r="A42" s="6" t="s">
        <v>651</v>
      </c>
      <c r="B42" s="6" t="s">
        <v>124</v>
      </c>
      <c r="C42" s="6" t="s">
        <v>8</v>
      </c>
      <c r="D42" s="7">
        <v>10.89</v>
      </c>
      <c r="E42" s="8">
        <f t="shared" si="1"/>
        <v>0</v>
      </c>
      <c r="F42" s="13"/>
    </row>
    <row r="43" spans="1:6">
      <c r="A43" s="6" t="s">
        <v>652</v>
      </c>
      <c r="B43" s="6" t="s">
        <v>124</v>
      </c>
      <c r="C43" s="6" t="s">
        <v>8</v>
      </c>
      <c r="D43" s="7">
        <v>8.49</v>
      </c>
      <c r="E43" s="8">
        <f t="shared" si="1"/>
        <v>0</v>
      </c>
      <c r="F43" s="13"/>
    </row>
    <row r="44" spans="1:6">
      <c r="A44" s="6" t="s">
        <v>653</v>
      </c>
      <c r="B44" s="6" t="s">
        <v>124</v>
      </c>
      <c r="C44" s="6" t="s">
        <v>130</v>
      </c>
      <c r="D44" s="7">
        <v>6.95</v>
      </c>
      <c r="E44" s="8">
        <f t="shared" si="1"/>
        <v>0</v>
      </c>
      <c r="F44" s="13"/>
    </row>
    <row r="45" spans="1:6">
      <c r="A45" s="6" t="s">
        <v>654</v>
      </c>
      <c r="B45" s="6" t="s">
        <v>124</v>
      </c>
      <c r="C45" s="6" t="s">
        <v>128</v>
      </c>
      <c r="D45" s="7">
        <f>25/6</f>
        <v>4.166666666666667</v>
      </c>
      <c r="E45" s="8">
        <f t="shared" si="1"/>
        <v>0</v>
      </c>
      <c r="F45" s="13"/>
    </row>
    <row r="46" spans="1:6">
      <c r="A46" s="6"/>
      <c r="B46" s="6" t="s">
        <v>124</v>
      </c>
      <c r="C46" s="6"/>
      <c r="D46" s="7"/>
      <c r="E46" s="8">
        <f t="shared" si="1"/>
        <v>0</v>
      </c>
      <c r="F46" s="13"/>
    </row>
    <row r="47" spans="1:6">
      <c r="A47" s="2"/>
      <c r="B47" s="6" t="s">
        <v>129</v>
      </c>
      <c r="C47" s="2"/>
      <c r="D47" s="3"/>
      <c r="E47" s="9" t="s">
        <v>129</v>
      </c>
    </row>
    <row r="48" spans="1:6">
      <c r="A48" s="1" t="s">
        <v>521</v>
      </c>
      <c r="B48" s="6" t="s">
        <v>129</v>
      </c>
      <c r="C48" s="6" t="s">
        <v>129</v>
      </c>
      <c r="D48" s="10" t="s">
        <v>129</v>
      </c>
      <c r="E48" s="9" t="s">
        <v>129</v>
      </c>
    </row>
    <row r="49" spans="1:6">
      <c r="A49" s="6" t="s">
        <v>664</v>
      </c>
      <c r="B49" s="6" t="s">
        <v>124</v>
      </c>
      <c r="C49" s="6" t="s">
        <v>135</v>
      </c>
      <c r="D49" s="7">
        <v>1.0900000000000001</v>
      </c>
      <c r="E49" s="8">
        <f t="shared" ref="E49:E56" si="2">B49*D49</f>
        <v>0</v>
      </c>
      <c r="F49" s="13"/>
    </row>
    <row r="50" spans="1:6">
      <c r="A50" s="6" t="s">
        <v>665</v>
      </c>
      <c r="B50" s="6" t="s">
        <v>124</v>
      </c>
      <c r="C50" s="6" t="s">
        <v>135</v>
      </c>
      <c r="D50" s="7">
        <v>12.25</v>
      </c>
      <c r="E50" s="8">
        <f t="shared" si="2"/>
        <v>0</v>
      </c>
      <c r="F50" s="13"/>
    </row>
    <row r="51" spans="1:6">
      <c r="A51" s="6" t="s">
        <v>666</v>
      </c>
      <c r="B51" s="6" t="s">
        <v>124</v>
      </c>
      <c r="C51" s="6" t="s">
        <v>8</v>
      </c>
      <c r="D51" s="7">
        <f>3.59*2.2</f>
        <v>7.8980000000000006</v>
      </c>
      <c r="E51" s="8">
        <f t="shared" si="2"/>
        <v>0</v>
      </c>
      <c r="F51" s="13"/>
    </row>
    <row r="52" spans="1:6" ht="11.25" customHeight="1">
      <c r="A52" s="6" t="s">
        <v>667</v>
      </c>
      <c r="B52" s="6" t="s">
        <v>124</v>
      </c>
      <c r="C52" s="6" t="s">
        <v>135</v>
      </c>
      <c r="D52" s="7">
        <v>12.19</v>
      </c>
      <c r="E52" s="8">
        <f t="shared" si="2"/>
        <v>0</v>
      </c>
      <c r="F52" s="13"/>
    </row>
    <row r="53" spans="1:6" ht="11.25" customHeight="1">
      <c r="A53" s="6" t="s">
        <v>678</v>
      </c>
      <c r="B53" s="6" t="s">
        <v>124</v>
      </c>
      <c r="C53" s="6" t="s">
        <v>135</v>
      </c>
      <c r="D53" s="7">
        <v>6.19</v>
      </c>
      <c r="E53" s="8">
        <f t="shared" si="2"/>
        <v>0</v>
      </c>
      <c r="F53" s="13"/>
    </row>
    <row r="54" spans="1:6" ht="11.25" customHeight="1">
      <c r="A54" s="11" t="s">
        <v>668</v>
      </c>
      <c r="B54" s="6" t="s">
        <v>124</v>
      </c>
      <c r="C54" s="6" t="s">
        <v>8</v>
      </c>
      <c r="D54" s="7">
        <v>30</v>
      </c>
      <c r="E54" s="8">
        <f t="shared" si="2"/>
        <v>0</v>
      </c>
      <c r="F54" s="13"/>
    </row>
    <row r="55" spans="1:6">
      <c r="A55" s="6" t="s">
        <v>669</v>
      </c>
      <c r="B55" s="6" t="s">
        <v>124</v>
      </c>
      <c r="C55" s="6" t="s">
        <v>123</v>
      </c>
      <c r="D55" s="7">
        <v>17.25</v>
      </c>
      <c r="E55" s="8">
        <f t="shared" si="2"/>
        <v>0</v>
      </c>
      <c r="F55" s="13"/>
    </row>
    <row r="56" spans="1:6">
      <c r="A56" s="6" t="s">
        <v>670</v>
      </c>
      <c r="B56" s="6" t="s">
        <v>124</v>
      </c>
      <c r="C56" s="6" t="s">
        <v>126</v>
      </c>
      <c r="D56" s="7">
        <v>10</v>
      </c>
      <c r="E56" s="8">
        <f t="shared" si="2"/>
        <v>0</v>
      </c>
      <c r="F56" s="13"/>
    </row>
    <row r="57" spans="1:6">
      <c r="A57" s="6" t="s">
        <v>671</v>
      </c>
      <c r="B57" s="6" t="s">
        <v>124</v>
      </c>
      <c r="C57" s="6" t="s">
        <v>8</v>
      </c>
      <c r="D57" s="7">
        <f>4.89*2.2</f>
        <v>10.758000000000001</v>
      </c>
      <c r="E57" s="8">
        <f t="shared" ref="E57:E64" si="3">B57*D57</f>
        <v>0</v>
      </c>
      <c r="F57" s="13"/>
    </row>
    <row r="58" spans="1:6" ht="11.25" customHeight="1">
      <c r="A58" s="6" t="s">
        <v>134</v>
      </c>
      <c r="B58" s="6" t="s">
        <v>124</v>
      </c>
      <c r="C58" s="6" t="s">
        <v>8</v>
      </c>
      <c r="D58" s="7">
        <f>SUM(0.55*2.2)</f>
        <v>1.2100000000000002</v>
      </c>
      <c r="E58" s="8">
        <f t="shared" si="3"/>
        <v>0</v>
      </c>
      <c r="F58" s="13"/>
    </row>
    <row r="59" spans="1:6">
      <c r="A59" s="6" t="s">
        <v>672</v>
      </c>
      <c r="B59" s="6" t="s">
        <v>124</v>
      </c>
      <c r="C59" s="6" t="s">
        <v>8</v>
      </c>
      <c r="D59" s="7">
        <f>SUM(1.25*2.2)</f>
        <v>2.75</v>
      </c>
      <c r="E59" s="8">
        <f t="shared" si="3"/>
        <v>0</v>
      </c>
      <c r="F59" s="13"/>
    </row>
    <row r="60" spans="1:6">
      <c r="A60" s="6" t="s">
        <v>673</v>
      </c>
      <c r="B60" s="6" t="s">
        <v>124</v>
      </c>
      <c r="C60" s="6" t="s">
        <v>8</v>
      </c>
      <c r="D60" s="7">
        <v>14.15</v>
      </c>
      <c r="E60" s="8">
        <f t="shared" si="3"/>
        <v>0</v>
      </c>
      <c r="F60" s="13"/>
    </row>
    <row r="61" spans="1:6">
      <c r="A61" s="6" t="s">
        <v>674</v>
      </c>
      <c r="B61" s="6" t="s">
        <v>124</v>
      </c>
      <c r="C61" s="6" t="s">
        <v>8</v>
      </c>
      <c r="D61" s="7">
        <v>16.190000000000001</v>
      </c>
      <c r="E61" s="8">
        <f t="shared" si="3"/>
        <v>0</v>
      </c>
      <c r="F61" s="13"/>
    </row>
    <row r="62" spans="1:6">
      <c r="A62" s="6" t="s">
        <v>676</v>
      </c>
      <c r="B62" s="6" t="s">
        <v>124</v>
      </c>
      <c r="C62" s="6" t="s">
        <v>123</v>
      </c>
      <c r="D62" s="7">
        <v>8.39</v>
      </c>
      <c r="E62" s="8">
        <f t="shared" si="3"/>
        <v>0</v>
      </c>
      <c r="F62" s="13"/>
    </row>
    <row r="63" spans="1:6">
      <c r="A63" s="6" t="s">
        <v>677</v>
      </c>
      <c r="B63" s="6" t="s">
        <v>124</v>
      </c>
      <c r="C63" s="6" t="s">
        <v>123</v>
      </c>
      <c r="D63" s="7">
        <v>4.59</v>
      </c>
      <c r="E63" s="8">
        <f t="shared" si="3"/>
        <v>0</v>
      </c>
      <c r="F63" s="13"/>
    </row>
    <row r="64" spans="1:6" ht="11.25" customHeight="1">
      <c r="A64" s="6" t="s">
        <v>675</v>
      </c>
      <c r="B64" s="6" t="s">
        <v>124</v>
      </c>
      <c r="C64" s="6" t="s">
        <v>34</v>
      </c>
      <c r="D64" s="7">
        <v>10.95</v>
      </c>
      <c r="E64" s="8">
        <f t="shared" si="3"/>
        <v>0</v>
      </c>
      <c r="F64" s="13"/>
    </row>
    <row r="65" spans="1:6">
      <c r="A65" s="2"/>
      <c r="B65" s="2"/>
      <c r="C65" s="2"/>
      <c r="D65" s="3"/>
      <c r="E65" s="4"/>
    </row>
    <row r="66" spans="1:6">
      <c r="A66" s="1" t="s">
        <v>520</v>
      </c>
      <c r="B66" s="6" t="s">
        <v>129</v>
      </c>
      <c r="C66" s="2"/>
      <c r="D66" s="3"/>
      <c r="E66" s="9" t="s">
        <v>129</v>
      </c>
    </row>
    <row r="67" spans="1:6">
      <c r="A67" s="6" t="s">
        <v>655</v>
      </c>
      <c r="B67" s="6" t="s">
        <v>124</v>
      </c>
      <c r="C67" s="6" t="s">
        <v>105</v>
      </c>
      <c r="D67" s="7">
        <f>104.95/25</f>
        <v>4.1980000000000004</v>
      </c>
      <c r="E67" s="8">
        <f t="shared" ref="E67:E78" si="4">B67*D67</f>
        <v>0</v>
      </c>
      <c r="F67" s="13"/>
    </row>
    <row r="68" spans="1:6">
      <c r="A68" s="6" t="s">
        <v>573</v>
      </c>
      <c r="B68" s="6" t="s">
        <v>124</v>
      </c>
      <c r="C68" s="6" t="s">
        <v>131</v>
      </c>
      <c r="D68" s="7">
        <v>1.81</v>
      </c>
      <c r="E68" s="8">
        <f t="shared" si="4"/>
        <v>0</v>
      </c>
      <c r="F68" s="13"/>
    </row>
    <row r="69" spans="1:6">
      <c r="A69" s="6" t="s">
        <v>656</v>
      </c>
      <c r="B69" s="6" t="s">
        <v>124</v>
      </c>
      <c r="C69" s="6" t="s">
        <v>34</v>
      </c>
      <c r="D69" s="7">
        <v>13.5</v>
      </c>
      <c r="E69" s="8">
        <f t="shared" si="4"/>
        <v>0</v>
      </c>
      <c r="F69" s="13"/>
    </row>
    <row r="70" spans="1:6">
      <c r="A70" s="6" t="s">
        <v>60</v>
      </c>
      <c r="B70" s="6" t="s">
        <v>124</v>
      </c>
      <c r="C70" s="6" t="s">
        <v>61</v>
      </c>
      <c r="D70" s="7">
        <v>16.2</v>
      </c>
      <c r="E70" s="8">
        <f t="shared" si="4"/>
        <v>0</v>
      </c>
      <c r="F70" s="13"/>
    </row>
    <row r="71" spans="1:6">
      <c r="A71" s="6" t="s">
        <v>657</v>
      </c>
      <c r="B71" s="6" t="s">
        <v>124</v>
      </c>
      <c r="C71" s="6" t="s">
        <v>131</v>
      </c>
      <c r="D71" s="7">
        <v>3.07</v>
      </c>
      <c r="E71" s="8">
        <f t="shared" si="4"/>
        <v>0</v>
      </c>
      <c r="F71" s="13"/>
    </row>
    <row r="72" spans="1:6">
      <c r="A72" s="6" t="s">
        <v>658</v>
      </c>
      <c r="B72" s="6" t="s">
        <v>124</v>
      </c>
      <c r="C72" s="6" t="s">
        <v>131</v>
      </c>
      <c r="D72" s="7">
        <v>2.98</v>
      </c>
      <c r="E72" s="8">
        <f t="shared" si="4"/>
        <v>0</v>
      </c>
      <c r="F72" s="13"/>
    </row>
    <row r="73" spans="1:6">
      <c r="A73" s="6" t="s">
        <v>659</v>
      </c>
      <c r="B73" s="6" t="s">
        <v>124</v>
      </c>
      <c r="C73" s="6" t="s">
        <v>131</v>
      </c>
      <c r="D73" s="7">
        <v>2.38</v>
      </c>
      <c r="E73" s="8">
        <f t="shared" si="4"/>
        <v>0</v>
      </c>
      <c r="F73" s="13"/>
    </row>
    <row r="74" spans="1:6">
      <c r="A74" s="6" t="s">
        <v>660</v>
      </c>
      <c r="B74" s="6" t="s">
        <v>124</v>
      </c>
      <c r="C74" s="6" t="s">
        <v>131</v>
      </c>
      <c r="D74" s="7">
        <v>2.23</v>
      </c>
      <c r="E74" s="8">
        <f t="shared" si="4"/>
        <v>0</v>
      </c>
      <c r="F74" s="13"/>
    </row>
    <row r="75" spans="1:6">
      <c r="A75" s="6" t="s">
        <v>576</v>
      </c>
      <c r="B75" s="6" t="s">
        <v>124</v>
      </c>
      <c r="C75" s="6" t="s">
        <v>661</v>
      </c>
      <c r="D75" s="7">
        <v>2.88</v>
      </c>
      <c r="E75" s="8">
        <f t="shared" si="4"/>
        <v>0</v>
      </c>
      <c r="F75" s="13"/>
    </row>
    <row r="76" spans="1:6">
      <c r="A76" s="6" t="s">
        <v>662</v>
      </c>
      <c r="B76" s="6" t="s">
        <v>124</v>
      </c>
      <c r="C76" s="6" t="s">
        <v>131</v>
      </c>
      <c r="D76" s="7">
        <v>4.16</v>
      </c>
      <c r="E76" s="8">
        <f t="shared" si="4"/>
        <v>0</v>
      </c>
      <c r="F76" s="13"/>
    </row>
    <row r="77" spans="1:6">
      <c r="A77" s="6" t="s">
        <v>663</v>
      </c>
      <c r="B77" s="6" t="s">
        <v>124</v>
      </c>
      <c r="C77" s="6" t="s">
        <v>661</v>
      </c>
      <c r="D77" s="7">
        <v>3.05</v>
      </c>
      <c r="E77" s="8">
        <f t="shared" si="4"/>
        <v>0</v>
      </c>
      <c r="F77" s="13"/>
    </row>
    <row r="78" spans="1:6">
      <c r="A78" s="6" t="s">
        <v>679</v>
      </c>
      <c r="B78" s="6" t="s">
        <v>124</v>
      </c>
      <c r="C78" s="6" t="s">
        <v>15</v>
      </c>
      <c r="D78" s="7">
        <v>7.5</v>
      </c>
      <c r="E78" s="8">
        <f t="shared" si="4"/>
        <v>0</v>
      </c>
    </row>
    <row r="79" spans="1:6" ht="11.25" customHeight="1">
      <c r="A79" s="6" t="s">
        <v>680</v>
      </c>
      <c r="B79" s="6" t="s">
        <v>124</v>
      </c>
      <c r="C79" s="6" t="s">
        <v>126</v>
      </c>
      <c r="D79" s="7">
        <f>54/12</f>
        <v>4.5</v>
      </c>
      <c r="E79" s="8">
        <f>B79*D79</f>
        <v>0</v>
      </c>
      <c r="F79" s="13"/>
    </row>
    <row r="80" spans="1:6">
      <c r="A80" s="6" t="s">
        <v>30</v>
      </c>
      <c r="B80" s="6" t="s">
        <v>124</v>
      </c>
      <c r="C80" s="6" t="s">
        <v>133</v>
      </c>
      <c r="D80" s="7">
        <f>43.95/6</f>
        <v>7.3250000000000002</v>
      </c>
      <c r="E80" s="8">
        <f t="shared" ref="E80:E84" si="5">B80*D80</f>
        <v>0</v>
      </c>
      <c r="F80" s="13"/>
    </row>
    <row r="81" spans="1:6">
      <c r="A81" s="6" t="s">
        <v>681</v>
      </c>
      <c r="B81" s="6" t="s">
        <v>124</v>
      </c>
      <c r="C81" s="6" t="s">
        <v>8</v>
      </c>
      <c r="D81" s="7">
        <v>16.149999999999999</v>
      </c>
      <c r="E81" s="8">
        <f t="shared" si="5"/>
        <v>0</v>
      </c>
      <c r="F81" s="13"/>
    </row>
    <row r="82" spans="1:6">
      <c r="A82" s="6" t="s">
        <v>132</v>
      </c>
      <c r="B82" s="6" t="s">
        <v>124</v>
      </c>
      <c r="C82" s="6" t="s">
        <v>22</v>
      </c>
      <c r="D82" s="7"/>
      <c r="E82" s="8">
        <f t="shared" si="5"/>
        <v>0</v>
      </c>
      <c r="F82" s="13"/>
    </row>
    <row r="83" spans="1:6">
      <c r="A83" s="6" t="s">
        <v>132</v>
      </c>
      <c r="B83" s="6" t="s">
        <v>124</v>
      </c>
      <c r="C83" s="6" t="s">
        <v>22</v>
      </c>
      <c r="D83" s="7"/>
      <c r="E83" s="8">
        <f t="shared" si="5"/>
        <v>0</v>
      </c>
      <c r="F83" s="13"/>
    </row>
    <row r="84" spans="1:6">
      <c r="A84" s="6" t="s">
        <v>132</v>
      </c>
      <c r="B84" s="6" t="s">
        <v>124</v>
      </c>
      <c r="C84" s="6" t="s">
        <v>22</v>
      </c>
      <c r="D84" s="7"/>
      <c r="E84" s="8">
        <f t="shared" si="5"/>
        <v>0</v>
      </c>
      <c r="F84" s="13"/>
    </row>
    <row r="85" spans="1:6" ht="11.25" customHeight="1">
      <c r="A85" s="6" t="s">
        <v>132</v>
      </c>
      <c r="B85" s="6" t="s">
        <v>124</v>
      </c>
      <c r="C85" s="6" t="s">
        <v>22</v>
      </c>
      <c r="D85" s="7"/>
      <c r="E85" s="8">
        <f>B85*D85</f>
        <v>0</v>
      </c>
      <c r="F85" s="13"/>
    </row>
    <row r="86" spans="1:6" ht="11.25" customHeight="1">
      <c r="A86" s="6" t="s">
        <v>132</v>
      </c>
      <c r="B86" s="6" t="s">
        <v>124</v>
      </c>
      <c r="C86" s="6" t="s">
        <v>22</v>
      </c>
      <c r="D86" s="7"/>
      <c r="E86" s="8">
        <f>B86*D86</f>
        <v>0</v>
      </c>
    </row>
    <row r="87" spans="1:6">
      <c r="A87" s="2"/>
      <c r="B87" s="2"/>
      <c r="C87" s="2"/>
      <c r="D87" s="3"/>
      <c r="E87" s="4"/>
    </row>
    <row r="88" spans="1:6">
      <c r="A88" s="1" t="s">
        <v>601</v>
      </c>
      <c r="B88" s="6" t="s">
        <v>129</v>
      </c>
      <c r="C88" s="6" t="s">
        <v>129</v>
      </c>
      <c r="D88" s="10" t="s">
        <v>129</v>
      </c>
      <c r="E88" s="9" t="s">
        <v>129</v>
      </c>
    </row>
    <row r="89" spans="1:6">
      <c r="A89" s="6" t="s">
        <v>682</v>
      </c>
      <c r="B89" s="6" t="s">
        <v>124</v>
      </c>
      <c r="C89" s="6" t="s">
        <v>131</v>
      </c>
      <c r="D89" s="7">
        <v>1.5</v>
      </c>
      <c r="E89" s="8">
        <f t="shared" ref="E89:E92" si="6">B89*D89</f>
        <v>0</v>
      </c>
      <c r="F89" s="13"/>
    </row>
    <row r="90" spans="1:6">
      <c r="A90" s="6" t="s">
        <v>683</v>
      </c>
      <c r="B90" s="6" t="s">
        <v>124</v>
      </c>
      <c r="C90" s="6" t="s">
        <v>131</v>
      </c>
      <c r="D90" s="7">
        <v>3</v>
      </c>
      <c r="E90" s="8">
        <f t="shared" si="6"/>
        <v>0</v>
      </c>
      <c r="F90" s="13"/>
    </row>
    <row r="91" spans="1:6">
      <c r="A91" s="6" t="s">
        <v>684</v>
      </c>
      <c r="B91" s="6" t="s">
        <v>124</v>
      </c>
      <c r="C91" s="6" t="s">
        <v>131</v>
      </c>
      <c r="D91" s="7">
        <v>6.1</v>
      </c>
      <c r="E91" s="8">
        <f t="shared" si="6"/>
        <v>0</v>
      </c>
      <c r="F91" s="13"/>
    </row>
    <row r="92" spans="1:6">
      <c r="A92" s="6" t="s">
        <v>685</v>
      </c>
      <c r="B92" s="6" t="s">
        <v>124</v>
      </c>
      <c r="C92" s="6" t="s">
        <v>131</v>
      </c>
      <c r="D92" s="7">
        <v>7.8</v>
      </c>
      <c r="E92" s="8">
        <f t="shared" si="6"/>
        <v>0</v>
      </c>
      <c r="F92" s="13"/>
    </row>
    <row r="93" spans="1:6">
      <c r="A93" s="6" t="s">
        <v>686</v>
      </c>
      <c r="B93" s="6" t="s">
        <v>124</v>
      </c>
      <c r="C93" s="6" t="s">
        <v>131</v>
      </c>
      <c r="D93" s="7">
        <v>4.25</v>
      </c>
      <c r="E93" s="8">
        <f>B93*D93</f>
        <v>0</v>
      </c>
      <c r="F93" s="13"/>
    </row>
    <row r="94" spans="1:6">
      <c r="A94" s="6" t="s">
        <v>687</v>
      </c>
      <c r="B94" s="6" t="s">
        <v>124</v>
      </c>
      <c r="C94" s="6" t="s">
        <v>131</v>
      </c>
      <c r="D94" s="7">
        <v>12</v>
      </c>
      <c r="E94" s="8">
        <f t="shared" ref="E94:E98" si="7">B94*D94</f>
        <v>0</v>
      </c>
      <c r="F94" s="13"/>
    </row>
    <row r="95" spans="1:6">
      <c r="A95" s="6" t="s">
        <v>688</v>
      </c>
      <c r="B95" s="6" t="s">
        <v>124</v>
      </c>
      <c r="C95" s="6" t="s">
        <v>131</v>
      </c>
      <c r="D95" s="7">
        <v>2.2400000000000002</v>
      </c>
      <c r="E95" s="8">
        <f t="shared" si="7"/>
        <v>0</v>
      </c>
      <c r="F95" s="13"/>
    </row>
    <row r="96" spans="1:6">
      <c r="A96" s="6" t="s">
        <v>689</v>
      </c>
      <c r="B96" s="6" t="s">
        <v>124</v>
      </c>
      <c r="C96" s="6" t="s">
        <v>131</v>
      </c>
      <c r="D96" s="7">
        <v>3.5</v>
      </c>
      <c r="E96" s="8">
        <f t="shared" si="7"/>
        <v>0</v>
      </c>
      <c r="F96" s="13"/>
    </row>
    <row r="97" spans="1:6">
      <c r="A97" s="6" t="s">
        <v>690</v>
      </c>
      <c r="B97" s="6" t="s">
        <v>124</v>
      </c>
      <c r="C97" s="6" t="s">
        <v>71</v>
      </c>
      <c r="D97" s="7">
        <v>8.7899999999999991</v>
      </c>
      <c r="E97" s="8">
        <f t="shared" si="7"/>
        <v>0</v>
      </c>
      <c r="F97" s="13"/>
    </row>
    <row r="98" spans="1:6">
      <c r="A98" s="6" t="s">
        <v>691</v>
      </c>
      <c r="B98" s="6" t="s">
        <v>124</v>
      </c>
      <c r="C98" s="6" t="s">
        <v>131</v>
      </c>
      <c r="D98" s="7">
        <v>4.13</v>
      </c>
      <c r="E98" s="8">
        <f t="shared" si="7"/>
        <v>0</v>
      </c>
    </row>
    <row r="99" spans="1:6">
      <c r="A99" s="6"/>
      <c r="B99" s="6"/>
      <c r="C99" s="6"/>
      <c r="D99" s="7"/>
      <c r="E99" s="8"/>
    </row>
    <row r="100" spans="1:6">
      <c r="A100" s="1" t="s">
        <v>580</v>
      </c>
      <c r="B100" s="6" t="s">
        <v>129</v>
      </c>
      <c r="C100" s="6" t="s">
        <v>129</v>
      </c>
      <c r="D100" s="10" t="s">
        <v>129</v>
      </c>
      <c r="E100" s="9" t="s">
        <v>129</v>
      </c>
    </row>
    <row r="101" spans="1:6">
      <c r="A101" s="6" t="s">
        <v>396</v>
      </c>
      <c r="B101" s="6" t="s">
        <v>124</v>
      </c>
      <c r="C101" s="6" t="s">
        <v>130</v>
      </c>
      <c r="D101" s="7">
        <v>0.25</v>
      </c>
      <c r="E101" s="8">
        <f t="shared" ref="E101:E113" si="8">B101*D101</f>
        <v>0</v>
      </c>
      <c r="F101" s="13"/>
    </row>
    <row r="102" spans="1:6">
      <c r="A102" s="6" t="s">
        <v>136</v>
      </c>
      <c r="B102" s="6" t="s">
        <v>124</v>
      </c>
      <c r="C102" s="6" t="s">
        <v>137</v>
      </c>
      <c r="D102" s="7">
        <v>4.18</v>
      </c>
      <c r="E102" s="8">
        <f t="shared" si="8"/>
        <v>0</v>
      </c>
      <c r="F102" s="13"/>
    </row>
    <row r="103" spans="1:6">
      <c r="A103" s="6" t="s">
        <v>138</v>
      </c>
      <c r="B103" s="6" t="s">
        <v>124</v>
      </c>
      <c r="C103" s="6" t="s">
        <v>130</v>
      </c>
      <c r="D103" s="7">
        <v>1.5</v>
      </c>
      <c r="E103" s="8">
        <f t="shared" si="8"/>
        <v>0</v>
      </c>
      <c r="F103" s="13"/>
    </row>
    <row r="104" spans="1:6">
      <c r="A104" s="6" t="s">
        <v>139</v>
      </c>
      <c r="B104" s="6" t="s">
        <v>124</v>
      </c>
      <c r="C104" s="6" t="s">
        <v>133</v>
      </c>
      <c r="D104" s="7">
        <v>8</v>
      </c>
      <c r="E104" s="8">
        <f t="shared" si="8"/>
        <v>0</v>
      </c>
      <c r="F104" s="13"/>
    </row>
    <row r="105" spans="1:6">
      <c r="A105" s="6" t="s">
        <v>444</v>
      </c>
      <c r="B105" s="6" t="s">
        <v>124</v>
      </c>
      <c r="C105" s="6" t="s">
        <v>130</v>
      </c>
      <c r="D105" s="7">
        <v>1.5</v>
      </c>
      <c r="E105" s="8">
        <f t="shared" si="8"/>
        <v>0</v>
      </c>
      <c r="F105" s="13"/>
    </row>
    <row r="106" spans="1:6">
      <c r="A106" s="6" t="s">
        <v>445</v>
      </c>
      <c r="B106" s="6" t="s">
        <v>124</v>
      </c>
      <c r="C106" s="6" t="s">
        <v>130</v>
      </c>
      <c r="D106" s="7">
        <v>20</v>
      </c>
      <c r="E106" s="8">
        <f t="shared" si="8"/>
        <v>0</v>
      </c>
      <c r="F106" s="13"/>
    </row>
    <row r="107" spans="1:6">
      <c r="A107" s="6" t="s">
        <v>140</v>
      </c>
      <c r="B107" s="6" t="s">
        <v>124</v>
      </c>
      <c r="C107" s="6" t="s">
        <v>131</v>
      </c>
      <c r="D107" s="7">
        <v>8</v>
      </c>
      <c r="E107" s="8">
        <f t="shared" si="8"/>
        <v>0</v>
      </c>
      <c r="F107" s="13"/>
    </row>
    <row r="108" spans="1:6">
      <c r="A108" s="6" t="s">
        <v>143</v>
      </c>
      <c r="B108" s="6" t="s">
        <v>124</v>
      </c>
      <c r="C108" s="6" t="s">
        <v>128</v>
      </c>
      <c r="D108" s="7">
        <v>1.5</v>
      </c>
      <c r="E108" s="8">
        <f t="shared" si="8"/>
        <v>0</v>
      </c>
      <c r="F108" s="13"/>
    </row>
    <row r="109" spans="1:6">
      <c r="A109" s="6" t="s">
        <v>692</v>
      </c>
      <c r="B109" s="6" t="s">
        <v>124</v>
      </c>
      <c r="C109" s="6" t="s">
        <v>8</v>
      </c>
      <c r="D109" s="7">
        <v>10</v>
      </c>
      <c r="E109" s="8">
        <f t="shared" si="8"/>
        <v>0</v>
      </c>
      <c r="F109" s="13"/>
    </row>
    <row r="110" spans="1:6">
      <c r="A110" s="6" t="s">
        <v>141</v>
      </c>
      <c r="B110" s="6" t="s">
        <v>124</v>
      </c>
      <c r="C110" s="6" t="s">
        <v>128</v>
      </c>
      <c r="D110" s="7">
        <v>12</v>
      </c>
      <c r="E110" s="8">
        <f t="shared" si="8"/>
        <v>0</v>
      </c>
      <c r="F110" s="13"/>
    </row>
    <row r="111" spans="1:6">
      <c r="A111" s="6" t="s">
        <v>142</v>
      </c>
      <c r="B111" s="6" t="s">
        <v>124</v>
      </c>
      <c r="C111" s="6" t="s">
        <v>131</v>
      </c>
      <c r="D111" s="7">
        <v>8</v>
      </c>
      <c r="E111" s="8">
        <f t="shared" si="8"/>
        <v>0</v>
      </c>
      <c r="F111" s="13"/>
    </row>
    <row r="112" spans="1:6">
      <c r="A112" s="6" t="s">
        <v>132</v>
      </c>
      <c r="B112" s="6" t="s">
        <v>124</v>
      </c>
      <c r="C112" s="6" t="s">
        <v>22</v>
      </c>
      <c r="D112" s="7"/>
      <c r="E112" s="8">
        <f t="shared" si="8"/>
        <v>0</v>
      </c>
      <c r="F112" s="13"/>
    </row>
    <row r="113" spans="1:6">
      <c r="A113" s="6" t="s">
        <v>132</v>
      </c>
      <c r="B113" s="6" t="s">
        <v>124</v>
      </c>
      <c r="C113" s="6" t="s">
        <v>22</v>
      </c>
      <c r="D113" s="7"/>
      <c r="E113" s="8">
        <f t="shared" si="8"/>
        <v>0</v>
      </c>
      <c r="F113" s="13"/>
    </row>
    <row r="114" spans="1:6">
      <c r="A114" s="2"/>
      <c r="B114" s="2"/>
      <c r="C114" s="6"/>
      <c r="D114" s="3"/>
      <c r="E114" s="4"/>
    </row>
    <row r="115" spans="1:6">
      <c r="A115" s="1" t="s">
        <v>579</v>
      </c>
      <c r="B115" s="6" t="s">
        <v>129</v>
      </c>
      <c r="C115" s="6" t="s">
        <v>129</v>
      </c>
      <c r="D115" s="10" t="s">
        <v>129</v>
      </c>
      <c r="E115" s="4"/>
    </row>
    <row r="116" spans="1:6">
      <c r="A116" s="6" t="s">
        <v>145</v>
      </c>
      <c r="B116" s="6" t="s">
        <v>124</v>
      </c>
      <c r="C116" s="6" t="s">
        <v>105</v>
      </c>
      <c r="D116" s="7">
        <f>56.8/45</f>
        <v>1.2622222222222221</v>
      </c>
      <c r="E116" s="8">
        <f t="shared" ref="E116:E137" si="9">B116*D116</f>
        <v>0</v>
      </c>
      <c r="F116" s="13"/>
    </row>
    <row r="117" spans="1:6">
      <c r="A117" s="6" t="s">
        <v>432</v>
      </c>
      <c r="B117" s="6" t="s">
        <v>124</v>
      </c>
      <c r="C117" s="6" t="s">
        <v>126</v>
      </c>
      <c r="D117" s="7">
        <f>15.3/12</f>
        <v>1.2750000000000001</v>
      </c>
      <c r="E117" s="8">
        <f t="shared" si="9"/>
        <v>0</v>
      </c>
      <c r="F117" s="13"/>
    </row>
    <row r="118" spans="1:6">
      <c r="A118" s="6" t="s">
        <v>390</v>
      </c>
      <c r="B118" s="6" t="s">
        <v>124</v>
      </c>
      <c r="C118" s="6" t="s">
        <v>123</v>
      </c>
      <c r="D118" s="7">
        <v>4</v>
      </c>
      <c r="E118" s="8">
        <f t="shared" si="9"/>
        <v>0</v>
      </c>
      <c r="F118" s="13"/>
    </row>
    <row r="119" spans="1:6">
      <c r="A119" s="6" t="s">
        <v>146</v>
      </c>
      <c r="B119" s="6" t="s">
        <v>124</v>
      </c>
      <c r="C119" s="6" t="s">
        <v>123</v>
      </c>
      <c r="D119" s="7">
        <v>4</v>
      </c>
      <c r="E119" s="8">
        <f t="shared" si="9"/>
        <v>0</v>
      </c>
      <c r="F119" s="13"/>
    </row>
    <row r="120" spans="1:6">
      <c r="A120" s="6" t="s">
        <v>24</v>
      </c>
      <c r="B120" s="6" t="s">
        <v>124</v>
      </c>
      <c r="C120" s="6" t="s">
        <v>105</v>
      </c>
      <c r="D120" s="7">
        <v>3.5</v>
      </c>
      <c r="E120" s="8">
        <f t="shared" si="9"/>
        <v>0</v>
      </c>
      <c r="F120" s="13"/>
    </row>
    <row r="121" spans="1:6">
      <c r="A121" s="6" t="s">
        <v>26</v>
      </c>
      <c r="B121" s="6" t="s">
        <v>124</v>
      </c>
      <c r="C121" s="6" t="s">
        <v>284</v>
      </c>
      <c r="D121" s="7">
        <f>21.63/8</f>
        <v>2.7037499999999999</v>
      </c>
      <c r="E121" s="8">
        <f t="shared" si="9"/>
        <v>0</v>
      </c>
      <c r="F121" s="13"/>
    </row>
    <row r="122" spans="1:6">
      <c r="A122" s="6" t="s">
        <v>485</v>
      </c>
      <c r="B122" s="6" t="s">
        <v>124</v>
      </c>
      <c r="C122" s="6" t="s">
        <v>135</v>
      </c>
      <c r="D122" s="7">
        <f>77/20</f>
        <v>3.85</v>
      </c>
      <c r="E122" s="8">
        <f t="shared" si="9"/>
        <v>0</v>
      </c>
      <c r="F122" s="13"/>
    </row>
    <row r="123" spans="1:6">
      <c r="A123" s="6" t="s">
        <v>356</v>
      </c>
      <c r="B123" s="6" t="s">
        <v>124</v>
      </c>
      <c r="C123" s="6" t="s">
        <v>123</v>
      </c>
      <c r="D123" s="7">
        <v>3</v>
      </c>
      <c r="E123" s="8">
        <f t="shared" si="9"/>
        <v>0</v>
      </c>
      <c r="F123" s="13"/>
    </row>
    <row r="124" spans="1:6">
      <c r="A124" s="6" t="s">
        <v>149</v>
      </c>
      <c r="B124" s="6" t="s">
        <v>124</v>
      </c>
      <c r="C124" s="6" t="s">
        <v>105</v>
      </c>
      <c r="D124" s="7">
        <v>2</v>
      </c>
      <c r="E124" s="8">
        <f t="shared" si="9"/>
        <v>0</v>
      </c>
      <c r="F124" s="13"/>
    </row>
    <row r="125" spans="1:6">
      <c r="A125" s="6" t="s">
        <v>54</v>
      </c>
      <c r="B125" s="6" t="s">
        <v>124</v>
      </c>
      <c r="C125" s="6" t="s">
        <v>130</v>
      </c>
      <c r="D125" s="7">
        <f>33.8/48</f>
        <v>0.70416666666666661</v>
      </c>
      <c r="E125" s="8">
        <f t="shared" si="9"/>
        <v>0</v>
      </c>
      <c r="F125" s="13"/>
    </row>
    <row r="126" spans="1:6">
      <c r="A126" s="6" t="s">
        <v>150</v>
      </c>
      <c r="B126" s="6" t="s">
        <v>124</v>
      </c>
      <c r="C126" s="6" t="s">
        <v>148</v>
      </c>
      <c r="D126" s="7">
        <v>24</v>
      </c>
      <c r="E126" s="8">
        <f t="shared" si="9"/>
        <v>0</v>
      </c>
      <c r="F126" s="13"/>
    </row>
    <row r="127" spans="1:6">
      <c r="A127" s="6" t="s">
        <v>384</v>
      </c>
      <c r="B127" s="6" t="s">
        <v>124</v>
      </c>
      <c r="C127" s="6" t="s">
        <v>105</v>
      </c>
      <c r="D127" s="7">
        <f>53.9/25</f>
        <v>2.1560000000000001</v>
      </c>
      <c r="E127" s="8">
        <f t="shared" si="9"/>
        <v>0</v>
      </c>
      <c r="F127" s="13"/>
    </row>
    <row r="128" spans="1:6">
      <c r="A128" s="6" t="s">
        <v>151</v>
      </c>
      <c r="B128" s="6" t="s">
        <v>124</v>
      </c>
      <c r="C128" s="6" t="s">
        <v>105</v>
      </c>
      <c r="D128" s="7">
        <f>37.2/18</f>
        <v>2.0666666666666669</v>
      </c>
      <c r="E128" s="8">
        <f t="shared" si="9"/>
        <v>0</v>
      </c>
      <c r="F128" s="13"/>
    </row>
    <row r="129" spans="1:6">
      <c r="A129" s="6" t="s">
        <v>152</v>
      </c>
      <c r="B129" s="6" t="s">
        <v>124</v>
      </c>
      <c r="C129" s="6" t="s">
        <v>105</v>
      </c>
      <c r="D129" s="7">
        <v>1.26</v>
      </c>
      <c r="E129" s="8">
        <f t="shared" si="9"/>
        <v>0</v>
      </c>
      <c r="F129" s="13"/>
    </row>
    <row r="130" spans="1:6">
      <c r="A130" s="6" t="s">
        <v>153</v>
      </c>
      <c r="B130" s="6" t="s">
        <v>124</v>
      </c>
      <c r="C130" s="6" t="s">
        <v>105</v>
      </c>
      <c r="D130" s="7">
        <f>25.65/25</f>
        <v>1.026</v>
      </c>
      <c r="E130" s="8">
        <f t="shared" si="9"/>
        <v>0</v>
      </c>
      <c r="F130" s="13"/>
    </row>
    <row r="131" spans="1:6">
      <c r="A131" s="6" t="s">
        <v>475</v>
      </c>
      <c r="B131" s="6" t="s">
        <v>124</v>
      </c>
      <c r="C131" s="6" t="s">
        <v>123</v>
      </c>
      <c r="D131" s="7">
        <f>31.1/25</f>
        <v>1.244</v>
      </c>
      <c r="E131" s="8">
        <f t="shared" si="9"/>
        <v>0</v>
      </c>
      <c r="F131" s="13"/>
    </row>
    <row r="132" spans="1:6">
      <c r="A132" s="6" t="s">
        <v>461</v>
      </c>
      <c r="B132" s="6" t="s">
        <v>124</v>
      </c>
      <c r="C132" s="6" t="s">
        <v>123</v>
      </c>
      <c r="D132" s="7">
        <v>2.5</v>
      </c>
      <c r="E132" s="8">
        <f t="shared" si="9"/>
        <v>0</v>
      </c>
      <c r="F132" s="13"/>
    </row>
    <row r="133" spans="1:6">
      <c r="A133" s="6" t="s">
        <v>154</v>
      </c>
      <c r="B133" s="6" t="s">
        <v>124</v>
      </c>
      <c r="C133" s="6" t="s">
        <v>123</v>
      </c>
      <c r="D133" s="7">
        <f>23.55/22</f>
        <v>1.0704545454545455</v>
      </c>
      <c r="E133" s="8">
        <f t="shared" si="9"/>
        <v>0</v>
      </c>
      <c r="F133" s="13"/>
    </row>
    <row r="134" spans="1:6">
      <c r="A134" s="6" t="s">
        <v>155</v>
      </c>
      <c r="B134" s="6" t="s">
        <v>124</v>
      </c>
      <c r="C134" s="6" t="s">
        <v>484</v>
      </c>
      <c r="D134" s="7">
        <v>3</v>
      </c>
      <c r="E134" s="8">
        <f t="shared" si="9"/>
        <v>0</v>
      </c>
      <c r="F134" s="13"/>
    </row>
    <row r="135" spans="1:6">
      <c r="A135" s="6" t="s">
        <v>64</v>
      </c>
      <c r="B135" s="6" t="s">
        <v>124</v>
      </c>
      <c r="C135" s="6" t="s">
        <v>105</v>
      </c>
      <c r="D135" s="7">
        <v>1.75</v>
      </c>
      <c r="E135" s="8">
        <f t="shared" si="9"/>
        <v>0</v>
      </c>
      <c r="F135" s="13"/>
    </row>
    <row r="136" spans="1:6">
      <c r="A136" s="6" t="s">
        <v>156</v>
      </c>
      <c r="B136" s="6" t="s">
        <v>124</v>
      </c>
      <c r="C136" s="6" t="s">
        <v>123</v>
      </c>
      <c r="D136" s="7">
        <v>5</v>
      </c>
      <c r="E136" s="8">
        <f t="shared" si="9"/>
        <v>0</v>
      </c>
      <c r="F136" s="13"/>
    </row>
    <row r="137" spans="1:6">
      <c r="A137" s="6" t="s">
        <v>433</v>
      </c>
      <c r="B137" s="6" t="s">
        <v>124</v>
      </c>
      <c r="C137" s="6" t="s">
        <v>126</v>
      </c>
      <c r="D137" s="7">
        <f>28.8/6</f>
        <v>4.8</v>
      </c>
      <c r="E137" s="8">
        <f t="shared" si="9"/>
        <v>0</v>
      </c>
      <c r="F137" s="13"/>
    </row>
    <row r="138" spans="1:6">
      <c r="A138" s="2"/>
      <c r="B138" s="2"/>
      <c r="C138" s="2"/>
      <c r="D138" s="3"/>
      <c r="E138" s="4"/>
    </row>
    <row r="139" spans="1:6">
      <c r="A139" s="1" t="s">
        <v>581</v>
      </c>
      <c r="B139" s="6" t="s">
        <v>129</v>
      </c>
      <c r="C139" s="6" t="s">
        <v>129</v>
      </c>
      <c r="D139" s="10" t="s">
        <v>129</v>
      </c>
      <c r="E139" s="9" t="s">
        <v>129</v>
      </c>
    </row>
    <row r="140" spans="1:6">
      <c r="A140" s="6" t="s">
        <v>82</v>
      </c>
      <c r="B140" s="6" t="s">
        <v>124</v>
      </c>
      <c r="C140" s="6" t="s">
        <v>123</v>
      </c>
      <c r="D140" s="7">
        <v>13.5</v>
      </c>
      <c r="E140" s="8">
        <f t="shared" ref="E140:E144" si="10">B140*D140</f>
        <v>0</v>
      </c>
      <c r="F140" s="13"/>
    </row>
    <row r="141" spans="1:6">
      <c r="A141" s="6" t="s">
        <v>486</v>
      </c>
      <c r="B141" s="6" t="s">
        <v>124</v>
      </c>
      <c r="C141" s="6" t="s">
        <v>130</v>
      </c>
      <c r="D141" s="7">
        <f>25/24</f>
        <v>1.0416666666666667</v>
      </c>
      <c r="E141" s="8">
        <f t="shared" si="10"/>
        <v>0</v>
      </c>
      <c r="F141" s="13"/>
    </row>
    <row r="142" spans="1:6">
      <c r="A142" s="6" t="s">
        <v>467</v>
      </c>
      <c r="B142" s="6" t="s">
        <v>124</v>
      </c>
      <c r="C142" s="6" t="s">
        <v>130</v>
      </c>
      <c r="D142" s="7">
        <f>26.6/8</f>
        <v>3.3250000000000002</v>
      </c>
      <c r="E142" s="8">
        <f t="shared" si="10"/>
        <v>0</v>
      </c>
      <c r="F142" s="13"/>
    </row>
    <row r="143" spans="1:6">
      <c r="A143" s="6" t="s">
        <v>393</v>
      </c>
      <c r="B143" s="6" t="s">
        <v>124</v>
      </c>
      <c r="C143" s="6" t="s">
        <v>105</v>
      </c>
      <c r="D143" s="7">
        <v>12</v>
      </c>
      <c r="E143" s="8">
        <f t="shared" si="10"/>
        <v>0</v>
      </c>
      <c r="F143" s="13"/>
    </row>
    <row r="144" spans="1:6">
      <c r="A144" s="6" t="s">
        <v>460</v>
      </c>
      <c r="B144" s="6" t="s">
        <v>124</v>
      </c>
      <c r="C144" s="6" t="s">
        <v>123</v>
      </c>
      <c r="D144" s="7">
        <v>16</v>
      </c>
      <c r="E144" s="8">
        <f t="shared" si="10"/>
        <v>0</v>
      </c>
      <c r="F144" s="13"/>
    </row>
    <row r="145" spans="1:6">
      <c r="A145" s="2"/>
      <c r="B145" s="2"/>
      <c r="C145" s="2"/>
      <c r="D145" s="3"/>
      <c r="E145" s="4"/>
    </row>
    <row r="146" spans="1:6">
      <c r="A146" s="1" t="s">
        <v>582</v>
      </c>
      <c r="B146" s="6" t="s">
        <v>129</v>
      </c>
      <c r="C146" s="6" t="s">
        <v>129</v>
      </c>
      <c r="D146" s="10" t="s">
        <v>129</v>
      </c>
      <c r="E146" s="9" t="s">
        <v>129</v>
      </c>
    </row>
    <row r="147" spans="1:6">
      <c r="A147" s="6" t="s">
        <v>81</v>
      </c>
      <c r="B147" s="6" t="s">
        <v>124</v>
      </c>
      <c r="C147" s="6" t="s">
        <v>83</v>
      </c>
      <c r="D147" s="7">
        <v>17.5</v>
      </c>
      <c r="E147" s="8">
        <f t="shared" ref="E147:E160" si="11">B147*D147</f>
        <v>0</v>
      </c>
      <c r="F147" s="13"/>
    </row>
    <row r="148" spans="1:6">
      <c r="A148" s="6" t="s">
        <v>81</v>
      </c>
      <c r="B148" s="6" t="s">
        <v>124</v>
      </c>
      <c r="C148" s="6" t="s">
        <v>123</v>
      </c>
      <c r="D148" s="7">
        <v>12.5</v>
      </c>
      <c r="E148" s="8">
        <f t="shared" si="11"/>
        <v>0</v>
      </c>
      <c r="F148" s="13"/>
    </row>
    <row r="149" spans="1:6">
      <c r="A149" s="6" t="s">
        <v>90</v>
      </c>
      <c r="B149" s="6" t="s">
        <v>124</v>
      </c>
      <c r="C149" s="6" t="s">
        <v>123</v>
      </c>
      <c r="D149" s="7">
        <v>8.5</v>
      </c>
      <c r="E149" s="8">
        <f t="shared" si="11"/>
        <v>0</v>
      </c>
      <c r="F149" s="13"/>
    </row>
    <row r="150" spans="1:6">
      <c r="A150" s="6" t="s">
        <v>112</v>
      </c>
      <c r="B150" s="6" t="s">
        <v>124</v>
      </c>
      <c r="C150" s="6" t="s">
        <v>158</v>
      </c>
      <c r="D150" s="7">
        <f>2.05/3</f>
        <v>0.68333333333333324</v>
      </c>
      <c r="E150" s="8">
        <f t="shared" si="11"/>
        <v>0</v>
      </c>
      <c r="F150" s="13"/>
    </row>
    <row r="151" spans="1:6">
      <c r="A151" s="6" t="s">
        <v>93</v>
      </c>
      <c r="B151" s="6" t="s">
        <v>124</v>
      </c>
      <c r="C151" s="6" t="s">
        <v>105</v>
      </c>
      <c r="D151" s="7">
        <v>15.5</v>
      </c>
      <c r="E151" s="8">
        <f t="shared" si="11"/>
        <v>0</v>
      </c>
      <c r="F151" s="13"/>
    </row>
    <row r="152" spans="1:6" ht="10.5" customHeight="1">
      <c r="A152" s="6" t="s">
        <v>388</v>
      </c>
      <c r="B152" s="6" t="s">
        <v>124</v>
      </c>
      <c r="C152" s="6" t="s">
        <v>126</v>
      </c>
      <c r="D152" s="7">
        <f>8/50</f>
        <v>0.16</v>
      </c>
      <c r="E152" s="8">
        <f t="shared" si="11"/>
        <v>0</v>
      </c>
      <c r="F152" s="13"/>
    </row>
    <row r="153" spans="1:6">
      <c r="A153" s="6" t="s">
        <v>99</v>
      </c>
      <c r="B153" s="6" t="s">
        <v>124</v>
      </c>
      <c r="C153" s="6" t="s">
        <v>105</v>
      </c>
      <c r="D153" s="7">
        <v>17.5</v>
      </c>
      <c r="E153" s="8">
        <f t="shared" si="11"/>
        <v>0</v>
      </c>
      <c r="F153" s="13"/>
    </row>
    <row r="154" spans="1:6">
      <c r="A154" s="6" t="s">
        <v>98</v>
      </c>
      <c r="B154" s="6" t="s">
        <v>124</v>
      </c>
      <c r="C154" s="6" t="s">
        <v>105</v>
      </c>
      <c r="D154" s="7">
        <v>17.5</v>
      </c>
      <c r="E154" s="8">
        <f t="shared" si="11"/>
        <v>0</v>
      </c>
      <c r="F154" s="13"/>
    </row>
    <row r="155" spans="1:6">
      <c r="A155" s="6" t="s">
        <v>121</v>
      </c>
      <c r="B155" s="6" t="s">
        <v>124</v>
      </c>
      <c r="C155" s="6" t="s">
        <v>158</v>
      </c>
      <c r="D155" s="7">
        <f>12.95/15</f>
        <v>0.86333333333333329</v>
      </c>
      <c r="E155" s="8">
        <f t="shared" si="11"/>
        <v>0</v>
      </c>
      <c r="F155" s="13"/>
    </row>
    <row r="156" spans="1:6">
      <c r="A156" s="6" t="s">
        <v>103</v>
      </c>
      <c r="B156" s="6" t="s">
        <v>124</v>
      </c>
      <c r="C156" s="6" t="s">
        <v>123</v>
      </c>
      <c r="D156" s="7">
        <v>20</v>
      </c>
      <c r="E156" s="8">
        <f t="shared" si="11"/>
        <v>0</v>
      </c>
      <c r="F156" s="13"/>
    </row>
    <row r="157" spans="1:6">
      <c r="A157" s="6" t="s">
        <v>106</v>
      </c>
      <c r="B157" s="6" t="s">
        <v>124</v>
      </c>
      <c r="C157" s="6" t="s">
        <v>105</v>
      </c>
      <c r="D157" s="7">
        <v>17.5</v>
      </c>
      <c r="E157" s="8">
        <f t="shared" si="11"/>
        <v>0</v>
      </c>
      <c r="F157" s="13"/>
    </row>
    <row r="158" spans="1:6">
      <c r="A158" s="6" t="s">
        <v>37</v>
      </c>
      <c r="B158" s="6" t="s">
        <v>124</v>
      </c>
      <c r="C158" s="6" t="s">
        <v>105</v>
      </c>
      <c r="D158" s="7">
        <v>19.5</v>
      </c>
      <c r="E158" s="8">
        <f t="shared" si="11"/>
        <v>0</v>
      </c>
      <c r="F158" s="13"/>
    </row>
    <row r="159" spans="1:6">
      <c r="A159" s="6" t="s">
        <v>109</v>
      </c>
      <c r="B159" s="6" t="s">
        <v>124</v>
      </c>
      <c r="C159" s="6" t="s">
        <v>105</v>
      </c>
      <c r="D159" s="7">
        <v>15.5</v>
      </c>
      <c r="E159" s="8">
        <f t="shared" si="11"/>
        <v>0</v>
      </c>
      <c r="F159" s="13"/>
    </row>
    <row r="160" spans="1:6">
      <c r="A160" s="6" t="s">
        <v>160</v>
      </c>
      <c r="B160" s="6" t="s">
        <v>124</v>
      </c>
      <c r="C160" s="6" t="s">
        <v>105</v>
      </c>
      <c r="D160" s="7">
        <v>17.5</v>
      </c>
      <c r="E160" s="8">
        <f t="shared" si="11"/>
        <v>0</v>
      </c>
      <c r="F160" s="13"/>
    </row>
    <row r="161" spans="1:6">
      <c r="A161" s="2"/>
      <c r="B161" s="2"/>
      <c r="C161" s="2"/>
      <c r="D161" s="3"/>
      <c r="E161" s="4"/>
    </row>
    <row r="162" spans="1:6">
      <c r="A162" s="1" t="s">
        <v>583</v>
      </c>
      <c r="B162" s="6" t="s">
        <v>129</v>
      </c>
      <c r="C162" s="6" t="s">
        <v>129</v>
      </c>
      <c r="D162" s="10" t="s">
        <v>129</v>
      </c>
      <c r="E162" s="4"/>
    </row>
    <row r="163" spans="1:6">
      <c r="A163" s="6" t="s">
        <v>421</v>
      </c>
      <c r="B163" s="6" t="s">
        <v>124</v>
      </c>
      <c r="C163" s="6" t="s">
        <v>123</v>
      </c>
      <c r="D163" s="7">
        <f>53.15/11</f>
        <v>4.831818181818182</v>
      </c>
      <c r="E163" s="8">
        <f t="shared" ref="E163:E192" si="12">B163*D163</f>
        <v>0</v>
      </c>
      <c r="F163" s="13"/>
    </row>
    <row r="164" spans="1:6">
      <c r="A164" s="6" t="s">
        <v>161</v>
      </c>
      <c r="B164" s="6" t="s">
        <v>124</v>
      </c>
      <c r="C164" s="6" t="s">
        <v>162</v>
      </c>
      <c r="D164" s="7">
        <v>5.5</v>
      </c>
      <c r="E164" s="8">
        <f t="shared" si="12"/>
        <v>0</v>
      </c>
      <c r="F164" s="13"/>
    </row>
    <row r="165" spans="1:6">
      <c r="A165" s="6" t="s">
        <v>422</v>
      </c>
      <c r="B165" s="6" t="s">
        <v>124</v>
      </c>
      <c r="C165" s="6" t="s">
        <v>105</v>
      </c>
      <c r="D165" s="7">
        <v>1.95</v>
      </c>
      <c r="E165" s="8">
        <f t="shared" si="12"/>
        <v>0</v>
      </c>
      <c r="F165" s="13"/>
    </row>
    <row r="166" spans="1:6">
      <c r="A166" s="6" t="s">
        <v>424</v>
      </c>
      <c r="B166" s="6" t="s">
        <v>124</v>
      </c>
      <c r="C166" s="6" t="s">
        <v>135</v>
      </c>
      <c r="D166" s="7">
        <v>8</v>
      </c>
      <c r="E166" s="8">
        <f t="shared" si="12"/>
        <v>0</v>
      </c>
      <c r="F166" s="13"/>
    </row>
    <row r="167" spans="1:6">
      <c r="A167" s="6" t="s">
        <v>438</v>
      </c>
      <c r="B167" s="6" t="s">
        <v>124</v>
      </c>
      <c r="C167" s="6" t="s">
        <v>123</v>
      </c>
      <c r="D167" s="7">
        <v>2</v>
      </c>
      <c r="E167" s="8">
        <f t="shared" si="12"/>
        <v>0</v>
      </c>
      <c r="F167" s="13"/>
    </row>
    <row r="168" spans="1:6">
      <c r="A168" s="6" t="s">
        <v>413</v>
      </c>
      <c r="B168" s="6" t="s">
        <v>124</v>
      </c>
      <c r="C168" s="6" t="s">
        <v>105</v>
      </c>
      <c r="D168" s="7">
        <v>1.25</v>
      </c>
      <c r="E168" s="8">
        <f t="shared" si="12"/>
        <v>0</v>
      </c>
      <c r="F168" s="13"/>
    </row>
    <row r="169" spans="1:6">
      <c r="A169" s="6" t="s">
        <v>441</v>
      </c>
      <c r="B169" s="6" t="s">
        <v>124</v>
      </c>
      <c r="C169" s="6" t="s">
        <v>126</v>
      </c>
      <c r="D169" s="7">
        <f>17.85/8</f>
        <v>2.2312500000000002</v>
      </c>
      <c r="E169" s="8">
        <f t="shared" si="12"/>
        <v>0</v>
      </c>
      <c r="F169" s="13"/>
    </row>
    <row r="170" spans="1:6">
      <c r="A170" s="6" t="s">
        <v>159</v>
      </c>
      <c r="B170" s="6" t="s">
        <v>124</v>
      </c>
      <c r="C170" s="6" t="s">
        <v>366</v>
      </c>
      <c r="D170" s="7">
        <v>1</v>
      </c>
      <c r="E170" s="8">
        <f t="shared" si="12"/>
        <v>0</v>
      </c>
      <c r="F170" s="13"/>
    </row>
    <row r="171" spans="1:6">
      <c r="A171" s="6" t="s">
        <v>163</v>
      </c>
      <c r="B171" s="6" t="s">
        <v>124</v>
      </c>
      <c r="C171" s="6" t="s">
        <v>366</v>
      </c>
      <c r="D171" s="7">
        <f>38.55/24</f>
        <v>1.60625</v>
      </c>
      <c r="E171" s="8">
        <f t="shared" si="12"/>
        <v>0</v>
      </c>
      <c r="F171" s="13"/>
    </row>
    <row r="172" spans="1:6">
      <c r="A172" s="6" t="s">
        <v>164</v>
      </c>
      <c r="B172" s="6" t="s">
        <v>124</v>
      </c>
      <c r="C172" s="6" t="s">
        <v>105</v>
      </c>
      <c r="D172" s="7">
        <f>25.25/25</f>
        <v>1.01</v>
      </c>
      <c r="E172" s="8">
        <f t="shared" si="12"/>
        <v>0</v>
      </c>
      <c r="F172" s="13"/>
    </row>
    <row r="173" spans="1:6">
      <c r="A173" s="6" t="s">
        <v>44</v>
      </c>
      <c r="B173" s="6" t="s">
        <v>124</v>
      </c>
      <c r="C173" s="6" t="s">
        <v>130</v>
      </c>
      <c r="D173" s="7">
        <f>22.35/12</f>
        <v>1.8625</v>
      </c>
      <c r="E173" s="8">
        <f t="shared" si="12"/>
        <v>0</v>
      </c>
      <c r="F173" s="13"/>
    </row>
    <row r="174" spans="1:6">
      <c r="A174" s="6" t="s">
        <v>45</v>
      </c>
      <c r="B174" s="6" t="s">
        <v>124</v>
      </c>
      <c r="C174" s="6" t="s">
        <v>128</v>
      </c>
      <c r="D174" s="7">
        <v>1.5</v>
      </c>
      <c r="E174" s="8">
        <f t="shared" si="12"/>
        <v>0</v>
      </c>
      <c r="F174" s="13"/>
    </row>
    <row r="175" spans="1:6">
      <c r="A175" s="6" t="s">
        <v>47</v>
      </c>
      <c r="B175" s="6" t="s">
        <v>124</v>
      </c>
      <c r="C175" s="6" t="s">
        <v>130</v>
      </c>
      <c r="D175" s="7">
        <v>0.7</v>
      </c>
      <c r="E175" s="8">
        <f t="shared" si="12"/>
        <v>0</v>
      </c>
      <c r="F175" s="13"/>
    </row>
    <row r="176" spans="1:6">
      <c r="A176" s="6" t="s">
        <v>165</v>
      </c>
      <c r="B176" s="6" t="s">
        <v>124</v>
      </c>
      <c r="C176" s="6" t="s">
        <v>123</v>
      </c>
      <c r="D176" s="7">
        <v>2.5</v>
      </c>
      <c r="E176" s="8">
        <f t="shared" si="12"/>
        <v>0</v>
      </c>
      <c r="F176" s="13"/>
    </row>
    <row r="177" spans="1:6">
      <c r="A177" s="6" t="s">
        <v>462</v>
      </c>
      <c r="B177" s="6" t="s">
        <v>124</v>
      </c>
      <c r="C177" s="6" t="s">
        <v>105</v>
      </c>
      <c r="D177" s="7">
        <v>3.5</v>
      </c>
      <c r="E177" s="8">
        <f t="shared" si="12"/>
        <v>0</v>
      </c>
      <c r="F177" s="13"/>
    </row>
    <row r="178" spans="1:6">
      <c r="A178" s="6" t="s">
        <v>166</v>
      </c>
      <c r="B178" s="6" t="s">
        <v>124</v>
      </c>
      <c r="C178" s="6" t="s">
        <v>130</v>
      </c>
      <c r="D178" s="7">
        <v>2</v>
      </c>
      <c r="E178" s="8">
        <f t="shared" si="12"/>
        <v>0</v>
      </c>
      <c r="F178" s="13"/>
    </row>
    <row r="179" spans="1:6">
      <c r="A179" s="6" t="s">
        <v>392</v>
      </c>
      <c r="B179" s="6" t="s">
        <v>124</v>
      </c>
      <c r="C179" s="6" t="s">
        <v>126</v>
      </c>
      <c r="D179" s="7">
        <f>55/18</f>
        <v>3.0555555555555554</v>
      </c>
      <c r="E179" s="8">
        <f t="shared" si="12"/>
        <v>0</v>
      </c>
      <c r="F179" s="13"/>
    </row>
    <row r="180" spans="1:6">
      <c r="A180" s="6" t="s">
        <v>62</v>
      </c>
      <c r="B180" s="6" t="s">
        <v>124</v>
      </c>
      <c r="C180" s="6" t="s">
        <v>105</v>
      </c>
      <c r="D180" s="7">
        <f>25.7/5</f>
        <v>5.14</v>
      </c>
      <c r="E180" s="8">
        <f t="shared" si="12"/>
        <v>0</v>
      </c>
      <c r="F180" s="13"/>
    </row>
    <row r="181" spans="1:6">
      <c r="A181" s="6" t="s">
        <v>101</v>
      </c>
      <c r="B181" s="6" t="s">
        <v>124</v>
      </c>
      <c r="C181" s="6" t="s">
        <v>123</v>
      </c>
      <c r="D181" s="7">
        <v>6.25</v>
      </c>
      <c r="E181" s="8">
        <f t="shared" si="12"/>
        <v>0</v>
      </c>
      <c r="F181" s="13"/>
    </row>
    <row r="182" spans="1:6">
      <c r="A182" s="6" t="s">
        <v>167</v>
      </c>
      <c r="B182" s="6" t="s">
        <v>124</v>
      </c>
      <c r="C182" s="6" t="s">
        <v>105</v>
      </c>
      <c r="D182" s="7">
        <f>12.35/3</f>
        <v>4.1166666666666663</v>
      </c>
      <c r="E182" s="8">
        <f t="shared" si="12"/>
        <v>0</v>
      </c>
      <c r="F182" s="13"/>
    </row>
    <row r="183" spans="1:6">
      <c r="A183" s="6" t="s">
        <v>157</v>
      </c>
      <c r="B183" s="6" t="s">
        <v>124</v>
      </c>
      <c r="C183" s="6" t="s">
        <v>91</v>
      </c>
      <c r="D183" s="7">
        <f>26/24</f>
        <v>1.0833333333333333</v>
      </c>
      <c r="E183" s="8">
        <f t="shared" si="12"/>
        <v>0</v>
      </c>
      <c r="F183" s="13"/>
    </row>
    <row r="184" spans="1:6">
      <c r="A184" s="6" t="s">
        <v>66</v>
      </c>
      <c r="B184" s="6" t="s">
        <v>124</v>
      </c>
      <c r="C184" s="6" t="s">
        <v>105</v>
      </c>
      <c r="D184" s="7">
        <f>48/20</f>
        <v>2.4</v>
      </c>
      <c r="E184" s="8">
        <f t="shared" si="12"/>
        <v>0</v>
      </c>
      <c r="F184" s="13"/>
    </row>
    <row r="185" spans="1:6">
      <c r="A185" s="6" t="s">
        <v>446</v>
      </c>
      <c r="B185" s="6" t="s">
        <v>124</v>
      </c>
      <c r="C185" s="6" t="s">
        <v>105</v>
      </c>
      <c r="D185" s="7">
        <v>10</v>
      </c>
      <c r="E185" s="8">
        <f>B185*D185</f>
        <v>0</v>
      </c>
      <c r="F185" s="13"/>
    </row>
    <row r="186" spans="1:6">
      <c r="A186" s="6" t="s">
        <v>447</v>
      </c>
      <c r="B186" s="6" t="s">
        <v>124</v>
      </c>
      <c r="C186" s="6" t="s">
        <v>105</v>
      </c>
      <c r="D186" s="7">
        <v>4.25</v>
      </c>
      <c r="E186" s="8">
        <f t="shared" si="12"/>
        <v>0</v>
      </c>
      <c r="F186" s="13"/>
    </row>
    <row r="187" spans="1:6">
      <c r="A187" s="6" t="s">
        <v>477</v>
      </c>
      <c r="B187" s="6" t="s">
        <v>124</v>
      </c>
      <c r="C187" s="6" t="s">
        <v>105</v>
      </c>
      <c r="D187" s="7">
        <v>4.5</v>
      </c>
      <c r="E187" s="8">
        <f t="shared" si="12"/>
        <v>0</v>
      </c>
      <c r="F187" s="13"/>
    </row>
    <row r="188" spans="1:6">
      <c r="A188" s="6" t="s">
        <v>487</v>
      </c>
      <c r="B188" s="6" t="s">
        <v>124</v>
      </c>
      <c r="C188" s="6" t="s">
        <v>105</v>
      </c>
      <c r="D188" s="7">
        <v>10</v>
      </c>
      <c r="E188" s="8">
        <f>B188*D188</f>
        <v>0</v>
      </c>
      <c r="F188" s="13"/>
    </row>
    <row r="189" spans="1:6">
      <c r="A189" s="6" t="s">
        <v>427</v>
      </c>
      <c r="B189" s="6" t="s">
        <v>124</v>
      </c>
      <c r="C189" s="6" t="s">
        <v>123</v>
      </c>
      <c r="D189" s="7">
        <v>8.25</v>
      </c>
      <c r="E189" s="8">
        <f t="shared" si="12"/>
        <v>0</v>
      </c>
      <c r="F189" s="13"/>
    </row>
    <row r="190" spans="1:6">
      <c r="A190" s="6" t="s">
        <v>397</v>
      </c>
      <c r="B190" s="6" t="s">
        <v>124</v>
      </c>
      <c r="C190" s="6" t="s">
        <v>123</v>
      </c>
      <c r="D190" s="7">
        <v>2</v>
      </c>
      <c r="E190" s="8">
        <f t="shared" si="12"/>
        <v>0</v>
      </c>
      <c r="F190" s="13"/>
    </row>
    <row r="191" spans="1:6">
      <c r="A191" s="6" t="s">
        <v>168</v>
      </c>
      <c r="B191" s="6" t="s">
        <v>124</v>
      </c>
      <c r="C191" s="6" t="s">
        <v>158</v>
      </c>
      <c r="D191" s="7">
        <v>1</v>
      </c>
      <c r="E191" s="8">
        <f t="shared" si="12"/>
        <v>0</v>
      </c>
      <c r="F191" s="13"/>
    </row>
    <row r="192" spans="1:6">
      <c r="A192" s="6" t="s">
        <v>169</v>
      </c>
      <c r="B192" s="6" t="s">
        <v>124</v>
      </c>
      <c r="C192" s="6" t="s">
        <v>105</v>
      </c>
      <c r="D192" s="7">
        <f>40.65/40</f>
        <v>1.0162499999999999</v>
      </c>
      <c r="E192" s="8">
        <f t="shared" si="12"/>
        <v>0</v>
      </c>
      <c r="F192" s="13"/>
    </row>
    <row r="193" spans="1:6">
      <c r="A193" s="6" t="s">
        <v>170</v>
      </c>
      <c r="B193" s="6" t="s">
        <v>124</v>
      </c>
      <c r="C193" s="6" t="s">
        <v>123</v>
      </c>
      <c r="D193" s="7">
        <v>5</v>
      </c>
      <c r="E193" s="8">
        <f t="shared" ref="E193:E218" si="13">B193*D193</f>
        <v>0</v>
      </c>
      <c r="F193" s="13"/>
    </row>
    <row r="194" spans="1:6">
      <c r="A194" s="6" t="s">
        <v>347</v>
      </c>
      <c r="B194" s="6" t="s">
        <v>124</v>
      </c>
      <c r="C194" s="6" t="s">
        <v>105</v>
      </c>
      <c r="D194" s="7">
        <f>26.75/25</f>
        <v>1.07</v>
      </c>
      <c r="E194" s="8">
        <f t="shared" si="13"/>
        <v>0</v>
      </c>
      <c r="F194" s="13"/>
    </row>
    <row r="195" spans="1:6">
      <c r="A195" s="6" t="s">
        <v>355</v>
      </c>
      <c r="B195" s="6" t="s">
        <v>124</v>
      </c>
      <c r="C195" s="6" t="s">
        <v>105</v>
      </c>
      <c r="D195" s="7">
        <f>30.95/40</f>
        <v>0.77374999999999994</v>
      </c>
      <c r="E195" s="8">
        <f t="shared" si="13"/>
        <v>0</v>
      </c>
      <c r="F195" s="13"/>
    </row>
    <row r="196" spans="1:6">
      <c r="A196" s="6" t="s">
        <v>430</v>
      </c>
      <c r="B196" s="6" t="s">
        <v>124</v>
      </c>
      <c r="C196" s="6" t="s">
        <v>123</v>
      </c>
      <c r="D196" s="7">
        <v>3.43</v>
      </c>
      <c r="E196" s="8">
        <f t="shared" si="13"/>
        <v>0</v>
      </c>
      <c r="F196" s="13"/>
    </row>
    <row r="197" spans="1:6">
      <c r="A197" s="6" t="s">
        <v>428</v>
      </c>
      <c r="B197" s="6" t="s">
        <v>124</v>
      </c>
      <c r="C197" s="6" t="s">
        <v>123</v>
      </c>
      <c r="D197" s="7">
        <f>46.9/25</f>
        <v>1.8759999999999999</v>
      </c>
      <c r="E197" s="8">
        <f t="shared" si="13"/>
        <v>0</v>
      </c>
      <c r="F197" s="13"/>
    </row>
    <row r="198" spans="1:6">
      <c r="A198" s="6" t="s">
        <v>458</v>
      </c>
      <c r="B198" s="6" t="s">
        <v>124</v>
      </c>
      <c r="C198" s="6" t="s">
        <v>105</v>
      </c>
      <c r="D198" s="7">
        <f>23.45/11</f>
        <v>2.1318181818181818</v>
      </c>
      <c r="E198" s="8">
        <f t="shared" si="13"/>
        <v>0</v>
      </c>
      <c r="F198" s="13"/>
    </row>
    <row r="199" spans="1:6">
      <c r="A199" s="6" t="s">
        <v>381</v>
      </c>
      <c r="B199" s="6" t="s">
        <v>124</v>
      </c>
      <c r="C199" s="6" t="s">
        <v>105</v>
      </c>
      <c r="D199" s="7">
        <f>35.25/25</f>
        <v>1.41</v>
      </c>
      <c r="E199" s="8">
        <f t="shared" si="13"/>
        <v>0</v>
      </c>
      <c r="F199" s="13"/>
    </row>
    <row r="200" spans="1:6">
      <c r="A200" s="6" t="s">
        <v>354</v>
      </c>
      <c r="B200" s="6" t="s">
        <v>124</v>
      </c>
      <c r="C200" s="6" t="s">
        <v>105</v>
      </c>
      <c r="D200" s="7">
        <f>62.85/50</f>
        <v>1.2570000000000001</v>
      </c>
      <c r="E200" s="8">
        <f t="shared" si="13"/>
        <v>0</v>
      </c>
      <c r="F200" s="13"/>
    </row>
    <row r="201" spans="1:6">
      <c r="A201" s="6" t="s">
        <v>171</v>
      </c>
      <c r="B201" s="6" t="s">
        <v>124</v>
      </c>
      <c r="C201" s="6" t="s">
        <v>105</v>
      </c>
      <c r="D201" s="7">
        <f>49.95/50</f>
        <v>0.99900000000000011</v>
      </c>
      <c r="E201" s="8">
        <f t="shared" si="13"/>
        <v>0</v>
      </c>
      <c r="F201" s="13"/>
    </row>
    <row r="202" spans="1:6">
      <c r="A202" s="6" t="s">
        <v>96</v>
      </c>
      <c r="B202" s="6" t="s">
        <v>124</v>
      </c>
      <c r="C202" s="6" t="s">
        <v>105</v>
      </c>
      <c r="D202" s="7">
        <v>1.2</v>
      </c>
      <c r="E202" s="8">
        <f t="shared" si="13"/>
        <v>0</v>
      </c>
      <c r="F202" s="13"/>
    </row>
    <row r="203" spans="1:6">
      <c r="A203" s="6" t="s">
        <v>386</v>
      </c>
      <c r="B203" s="6" t="s">
        <v>124</v>
      </c>
      <c r="C203" s="6" t="s">
        <v>123</v>
      </c>
      <c r="D203" s="7">
        <f>44.3/20</f>
        <v>2.2149999999999999</v>
      </c>
      <c r="E203" s="8">
        <f t="shared" si="13"/>
        <v>0</v>
      </c>
      <c r="F203" s="13"/>
    </row>
    <row r="204" spans="1:6">
      <c r="A204" s="6" t="s">
        <v>172</v>
      </c>
      <c r="B204" s="6" t="s">
        <v>124</v>
      </c>
      <c r="C204" s="6" t="s">
        <v>105</v>
      </c>
      <c r="D204" s="7">
        <f>25.25/5</f>
        <v>5.05</v>
      </c>
      <c r="E204" s="8">
        <f t="shared" si="13"/>
        <v>0</v>
      </c>
      <c r="F204" s="13"/>
    </row>
    <row r="205" spans="1:6">
      <c r="A205" s="6" t="s">
        <v>423</v>
      </c>
      <c r="B205" s="6" t="s">
        <v>124</v>
      </c>
      <c r="C205" s="6" t="s">
        <v>105</v>
      </c>
      <c r="D205" s="7">
        <v>2.5</v>
      </c>
      <c r="E205" s="8">
        <f>B205*D205</f>
        <v>0</v>
      </c>
      <c r="F205" s="13"/>
    </row>
    <row r="206" spans="1:6">
      <c r="A206" s="6" t="s">
        <v>448</v>
      </c>
      <c r="B206" s="6" t="s">
        <v>124</v>
      </c>
      <c r="C206" s="6" t="s">
        <v>105</v>
      </c>
      <c r="D206" s="7">
        <f>48.3/40</f>
        <v>1.2075</v>
      </c>
      <c r="E206" s="8">
        <f>B206*D206</f>
        <v>0</v>
      </c>
      <c r="F206" s="13"/>
    </row>
    <row r="207" spans="1:6">
      <c r="A207" s="6" t="s">
        <v>272</v>
      </c>
      <c r="B207" s="6" t="s">
        <v>124</v>
      </c>
      <c r="C207" s="6" t="s">
        <v>105</v>
      </c>
      <c r="D207" s="7">
        <v>7</v>
      </c>
      <c r="E207" s="8">
        <f t="shared" si="13"/>
        <v>0</v>
      </c>
      <c r="F207" s="13"/>
    </row>
    <row r="208" spans="1:6">
      <c r="A208" s="6" t="s">
        <v>468</v>
      </c>
      <c r="B208" s="6" t="s">
        <v>124</v>
      </c>
      <c r="C208" s="6" t="s">
        <v>105</v>
      </c>
      <c r="D208" s="7">
        <f>25.4/4</f>
        <v>6.35</v>
      </c>
      <c r="E208" s="8">
        <f t="shared" si="13"/>
        <v>0</v>
      </c>
      <c r="F208" s="13"/>
    </row>
    <row r="209" spans="1:6">
      <c r="A209" s="2" t="s">
        <v>449</v>
      </c>
      <c r="B209" s="6" t="s">
        <v>124</v>
      </c>
      <c r="C209" s="2" t="s">
        <v>123</v>
      </c>
      <c r="D209" s="3">
        <v>3</v>
      </c>
      <c r="E209" s="8">
        <f>B209*D209</f>
        <v>0</v>
      </c>
      <c r="F209" s="13"/>
    </row>
    <row r="210" spans="1:6">
      <c r="A210" s="2" t="s">
        <v>450</v>
      </c>
      <c r="B210" s="6" t="s">
        <v>124</v>
      </c>
      <c r="C210" s="2" t="s">
        <v>123</v>
      </c>
      <c r="D210" s="3">
        <v>5</v>
      </c>
      <c r="E210" s="8">
        <f>B210*D210</f>
        <v>0</v>
      </c>
      <c r="F210" s="13"/>
    </row>
    <row r="211" spans="1:6">
      <c r="A211" s="6" t="s">
        <v>429</v>
      </c>
      <c r="B211" s="6" t="s">
        <v>124</v>
      </c>
      <c r="C211" s="6" t="s">
        <v>123</v>
      </c>
      <c r="D211" s="7">
        <f>45.65/25</f>
        <v>1.8259999999999998</v>
      </c>
      <c r="E211" s="8">
        <f t="shared" si="13"/>
        <v>0</v>
      </c>
      <c r="F211" s="13"/>
    </row>
    <row r="212" spans="1:6">
      <c r="A212" s="6" t="s">
        <v>67</v>
      </c>
      <c r="B212" s="6" t="s">
        <v>124</v>
      </c>
      <c r="C212" s="6" t="s">
        <v>123</v>
      </c>
      <c r="D212" s="7">
        <v>197</v>
      </c>
      <c r="E212" s="8">
        <f t="shared" si="13"/>
        <v>0</v>
      </c>
      <c r="F212" s="13"/>
    </row>
    <row r="213" spans="1:6">
      <c r="A213" s="6" t="s">
        <v>122</v>
      </c>
      <c r="B213" s="6" t="s">
        <v>124</v>
      </c>
      <c r="C213" s="6" t="s">
        <v>105</v>
      </c>
      <c r="D213" s="7">
        <f>33.2/40</f>
        <v>0.83000000000000007</v>
      </c>
      <c r="E213" s="8">
        <f t="shared" si="13"/>
        <v>0</v>
      </c>
      <c r="F213" s="13"/>
    </row>
    <row r="214" spans="1:6">
      <c r="A214" s="6" t="s">
        <v>364</v>
      </c>
      <c r="B214" s="6" t="s">
        <v>124</v>
      </c>
      <c r="C214" s="6" t="s">
        <v>105</v>
      </c>
      <c r="D214" s="7">
        <v>1</v>
      </c>
      <c r="E214" s="8">
        <f t="shared" si="13"/>
        <v>0</v>
      </c>
      <c r="F214" s="13"/>
    </row>
    <row r="215" spans="1:6">
      <c r="A215" s="6" t="s">
        <v>389</v>
      </c>
      <c r="B215" s="6" t="s">
        <v>124</v>
      </c>
      <c r="C215" s="6" t="s">
        <v>105</v>
      </c>
      <c r="D215" s="7">
        <v>5</v>
      </c>
      <c r="E215" s="8">
        <f t="shared" si="13"/>
        <v>0</v>
      </c>
      <c r="F215" s="13"/>
    </row>
    <row r="216" spans="1:6">
      <c r="A216" s="6" t="s">
        <v>173</v>
      </c>
      <c r="B216" s="6" t="s">
        <v>124</v>
      </c>
      <c r="C216" s="6" t="s">
        <v>174</v>
      </c>
      <c r="D216" s="7">
        <v>10</v>
      </c>
      <c r="E216" s="8">
        <f t="shared" si="13"/>
        <v>0</v>
      </c>
      <c r="F216" s="13"/>
    </row>
    <row r="217" spans="1:6">
      <c r="A217" s="6" t="s">
        <v>378</v>
      </c>
      <c r="B217" s="6" t="s">
        <v>124</v>
      </c>
      <c r="C217" s="6" t="s">
        <v>162</v>
      </c>
      <c r="D217" s="7">
        <f>48/15</f>
        <v>3.2</v>
      </c>
      <c r="E217" s="8">
        <f t="shared" si="13"/>
        <v>0</v>
      </c>
      <c r="F217" s="13"/>
    </row>
    <row r="218" spans="1:6">
      <c r="A218" s="6" t="s">
        <v>425</v>
      </c>
      <c r="B218" s="6" t="s">
        <v>124</v>
      </c>
      <c r="C218" s="6" t="s">
        <v>175</v>
      </c>
      <c r="D218" s="7">
        <f>56.5/15</f>
        <v>3.7666666666666666</v>
      </c>
      <c r="E218" s="8">
        <f t="shared" si="13"/>
        <v>0</v>
      </c>
      <c r="F218" s="13"/>
    </row>
    <row r="220" spans="1:6">
      <c r="A220" s="1" t="s">
        <v>602</v>
      </c>
      <c r="B220" s="2"/>
      <c r="C220" s="2"/>
      <c r="D220" s="3"/>
      <c r="E220" s="4"/>
    </row>
    <row r="221" spans="1:6">
      <c r="A221" s="6" t="s">
        <v>10</v>
      </c>
      <c r="B221" s="6" t="s">
        <v>124</v>
      </c>
      <c r="C221" s="6" t="s">
        <v>11</v>
      </c>
      <c r="D221" s="7">
        <v>16.100000000000001</v>
      </c>
      <c r="E221" s="8">
        <f t="shared" ref="E221:E238" si="14">B221*D221</f>
        <v>0</v>
      </c>
      <c r="F221" s="13"/>
    </row>
    <row r="222" spans="1:6">
      <c r="A222" s="6" t="s">
        <v>16</v>
      </c>
      <c r="B222" s="6" t="s">
        <v>124</v>
      </c>
      <c r="C222" s="6" t="s">
        <v>8</v>
      </c>
      <c r="D222" s="7">
        <f>7.2/5</f>
        <v>1.44</v>
      </c>
      <c r="E222" s="8">
        <f t="shared" si="14"/>
        <v>0</v>
      </c>
      <c r="F222" s="13"/>
    </row>
    <row r="223" spans="1:6">
      <c r="A223" s="6" t="s">
        <v>440</v>
      </c>
      <c r="B223" s="6" t="s">
        <v>124</v>
      </c>
      <c r="C223" s="6" t="s">
        <v>34</v>
      </c>
      <c r="D223" s="7">
        <f>104.3/2.5</f>
        <v>41.72</v>
      </c>
      <c r="E223" s="8">
        <f t="shared" si="14"/>
        <v>0</v>
      </c>
      <c r="F223" s="13"/>
    </row>
    <row r="224" spans="1:6">
      <c r="A224" s="6" t="s">
        <v>176</v>
      </c>
      <c r="B224" s="6" t="s">
        <v>124</v>
      </c>
      <c r="C224" s="6" t="s">
        <v>177</v>
      </c>
      <c r="D224" s="7">
        <f>45.5/5</f>
        <v>9.1</v>
      </c>
      <c r="E224" s="8">
        <f t="shared" si="14"/>
        <v>0</v>
      </c>
      <c r="F224" s="13"/>
    </row>
    <row r="225" spans="1:6">
      <c r="A225" s="6" t="s">
        <v>457</v>
      </c>
      <c r="B225" s="6" t="s">
        <v>124</v>
      </c>
      <c r="C225" s="6" t="s">
        <v>178</v>
      </c>
      <c r="D225" s="7">
        <f>131.6/5</f>
        <v>26.32</v>
      </c>
      <c r="E225" s="8">
        <f t="shared" si="14"/>
        <v>0</v>
      </c>
      <c r="F225" s="13"/>
    </row>
    <row r="226" spans="1:6">
      <c r="A226" s="6" t="s">
        <v>179</v>
      </c>
      <c r="B226" s="6" t="s">
        <v>124</v>
      </c>
      <c r="C226" s="6" t="s">
        <v>178</v>
      </c>
      <c r="D226" s="7">
        <f>76.8/10</f>
        <v>7.68</v>
      </c>
      <c r="E226" s="8">
        <f t="shared" si="14"/>
        <v>0</v>
      </c>
      <c r="F226" s="13"/>
    </row>
    <row r="227" spans="1:6">
      <c r="A227" s="6" t="s">
        <v>385</v>
      </c>
      <c r="B227" s="6" t="s">
        <v>124</v>
      </c>
      <c r="C227" s="6" t="s">
        <v>34</v>
      </c>
      <c r="D227" s="7">
        <f>34.4/2.5</f>
        <v>13.76</v>
      </c>
      <c r="E227" s="8">
        <f t="shared" si="14"/>
        <v>0</v>
      </c>
      <c r="F227" s="13"/>
    </row>
    <row r="228" spans="1:6">
      <c r="A228" s="6" t="s">
        <v>27</v>
      </c>
      <c r="B228" s="6" t="s">
        <v>124</v>
      </c>
      <c r="C228" s="6" t="s">
        <v>8</v>
      </c>
      <c r="D228" s="7">
        <f>29.95/5</f>
        <v>5.99</v>
      </c>
      <c r="E228" s="8">
        <f t="shared" si="14"/>
        <v>0</v>
      </c>
      <c r="F228" s="13"/>
    </row>
    <row r="229" spans="1:6">
      <c r="A229" s="6" t="s">
        <v>31</v>
      </c>
      <c r="B229" s="6" t="s">
        <v>124</v>
      </c>
      <c r="C229" s="6" t="s">
        <v>68</v>
      </c>
      <c r="D229" s="7">
        <f>21.95/24</f>
        <v>0.9145833333333333</v>
      </c>
      <c r="E229" s="8">
        <f t="shared" si="14"/>
        <v>0</v>
      </c>
      <c r="F229" s="13"/>
    </row>
    <row r="230" spans="1:6">
      <c r="A230" s="6" t="s">
        <v>180</v>
      </c>
      <c r="B230" s="6" t="s">
        <v>124</v>
      </c>
      <c r="C230" s="6" t="s">
        <v>8</v>
      </c>
      <c r="D230" s="7">
        <f>8.02/5</f>
        <v>1.6039999999999999</v>
      </c>
      <c r="E230" s="8">
        <f t="shared" si="14"/>
        <v>0</v>
      </c>
      <c r="F230" s="13"/>
    </row>
    <row r="231" spans="1:6">
      <c r="A231" s="6" t="s">
        <v>181</v>
      </c>
      <c r="B231" s="6" t="s">
        <v>124</v>
      </c>
      <c r="C231" s="6" t="s">
        <v>8</v>
      </c>
      <c r="D231" s="7">
        <v>12.22</v>
      </c>
      <c r="E231" s="8">
        <f t="shared" si="14"/>
        <v>0</v>
      </c>
      <c r="F231" s="13"/>
    </row>
    <row r="232" spans="1:6">
      <c r="A232" s="6" t="s">
        <v>182</v>
      </c>
      <c r="B232" s="6" t="s">
        <v>124</v>
      </c>
      <c r="C232" s="6" t="s">
        <v>358</v>
      </c>
      <c r="D232" s="7">
        <v>14.25</v>
      </c>
      <c r="E232" s="8">
        <f t="shared" si="14"/>
        <v>0</v>
      </c>
      <c r="F232" s="13"/>
    </row>
    <row r="233" spans="1:6">
      <c r="A233" s="6" t="s">
        <v>459</v>
      </c>
      <c r="B233" s="6" t="s">
        <v>124</v>
      </c>
      <c r="C233" s="6" t="s">
        <v>34</v>
      </c>
      <c r="D233" s="7">
        <f>28.69/2.5</f>
        <v>11.476000000000001</v>
      </c>
      <c r="E233" s="8">
        <f>B233*D233</f>
        <v>0</v>
      </c>
      <c r="F233" s="13"/>
    </row>
    <row r="234" spans="1:6">
      <c r="A234" s="6" t="s">
        <v>184</v>
      </c>
      <c r="B234" s="6" t="s">
        <v>124</v>
      </c>
      <c r="C234" s="6" t="s">
        <v>185</v>
      </c>
      <c r="D234" s="7">
        <v>29.45</v>
      </c>
      <c r="E234" s="8">
        <f t="shared" si="14"/>
        <v>0</v>
      </c>
      <c r="F234" s="13"/>
    </row>
    <row r="235" spans="1:6">
      <c r="A235" s="6" t="s">
        <v>186</v>
      </c>
      <c r="B235" s="6" t="s">
        <v>124</v>
      </c>
      <c r="C235" s="6" t="s">
        <v>185</v>
      </c>
      <c r="D235" s="7">
        <f>25.95/12</f>
        <v>2.1625000000000001</v>
      </c>
      <c r="E235" s="8">
        <f t="shared" si="14"/>
        <v>0</v>
      </c>
      <c r="F235" s="13"/>
    </row>
    <row r="236" spans="1:6">
      <c r="A236" s="6" t="s">
        <v>341</v>
      </c>
      <c r="B236" s="6" t="s">
        <v>124</v>
      </c>
      <c r="C236" s="6" t="s">
        <v>131</v>
      </c>
      <c r="D236" s="7">
        <v>8</v>
      </c>
      <c r="E236" s="8">
        <f t="shared" si="14"/>
        <v>0</v>
      </c>
      <c r="F236" s="13"/>
    </row>
    <row r="237" spans="1:6">
      <c r="A237" s="6" t="s">
        <v>58</v>
      </c>
      <c r="B237" s="6" t="s">
        <v>124</v>
      </c>
      <c r="C237" s="6" t="s">
        <v>352</v>
      </c>
      <c r="D237" s="7">
        <v>78.8</v>
      </c>
      <c r="E237" s="8">
        <f t="shared" si="14"/>
        <v>0</v>
      </c>
      <c r="F237" s="13"/>
    </row>
    <row r="238" spans="1:6">
      <c r="A238" s="6" t="s">
        <v>188</v>
      </c>
      <c r="B238" s="6" t="s">
        <v>124</v>
      </c>
      <c r="C238" s="6" t="s">
        <v>8</v>
      </c>
      <c r="D238" s="7">
        <v>8.5</v>
      </c>
      <c r="E238" s="8">
        <f t="shared" si="14"/>
        <v>0</v>
      </c>
      <c r="F238" s="13"/>
    </row>
    <row r="239" spans="1:6">
      <c r="A239" s="6"/>
      <c r="B239" s="6"/>
      <c r="C239" s="6"/>
      <c r="D239" s="7"/>
      <c r="E239" s="8"/>
      <c r="F239" s="13"/>
    </row>
    <row r="240" spans="1:6">
      <c r="A240" s="1" t="s">
        <v>584</v>
      </c>
      <c r="B240" s="6"/>
      <c r="C240" s="2"/>
      <c r="D240" s="3"/>
      <c r="E240" s="9" t="s">
        <v>129</v>
      </c>
    </row>
    <row r="241" spans="1:6">
      <c r="A241" s="6" t="s">
        <v>189</v>
      </c>
      <c r="B241" s="6" t="s">
        <v>124</v>
      </c>
      <c r="C241" s="6" t="s">
        <v>123</v>
      </c>
      <c r="D241" s="7">
        <v>12.5</v>
      </c>
      <c r="E241" s="8">
        <f t="shared" ref="E241:E260" si="15">B241*D241</f>
        <v>0</v>
      </c>
      <c r="F241" s="13"/>
    </row>
    <row r="242" spans="1:6">
      <c r="A242" s="6" t="s">
        <v>191</v>
      </c>
      <c r="B242" s="6" t="s">
        <v>124</v>
      </c>
      <c r="C242" s="6" t="s">
        <v>105</v>
      </c>
      <c r="D242" s="7">
        <v>11.5</v>
      </c>
      <c r="E242" s="8">
        <f t="shared" si="15"/>
        <v>0</v>
      </c>
      <c r="F242" s="13"/>
    </row>
    <row r="243" spans="1:6">
      <c r="A243" s="6" t="s">
        <v>192</v>
      </c>
      <c r="B243" s="6" t="s">
        <v>124</v>
      </c>
      <c r="C243" s="6" t="s">
        <v>183</v>
      </c>
      <c r="D243" s="7">
        <v>1.57</v>
      </c>
      <c r="E243" s="8">
        <f t="shared" si="15"/>
        <v>0</v>
      </c>
      <c r="F243" s="13"/>
    </row>
    <row r="244" spans="1:6">
      <c r="A244" s="6" t="s">
        <v>193</v>
      </c>
      <c r="B244" s="6" t="s">
        <v>124</v>
      </c>
      <c r="C244" s="6" t="s">
        <v>123</v>
      </c>
      <c r="D244" s="7">
        <v>12.5</v>
      </c>
      <c r="E244" s="8">
        <f t="shared" si="15"/>
        <v>0</v>
      </c>
      <c r="F244" s="13"/>
    </row>
    <row r="245" spans="1:6">
      <c r="A245" s="6" t="s">
        <v>194</v>
      </c>
      <c r="B245" s="6" t="s">
        <v>124</v>
      </c>
      <c r="C245" s="6" t="s">
        <v>123</v>
      </c>
      <c r="D245" s="7">
        <v>11.75</v>
      </c>
      <c r="E245" s="8">
        <f t="shared" si="15"/>
        <v>0</v>
      </c>
      <c r="F245" s="13"/>
    </row>
    <row r="246" spans="1:6">
      <c r="A246" s="6" t="s">
        <v>195</v>
      </c>
      <c r="B246" s="6" t="s">
        <v>124</v>
      </c>
      <c r="C246" s="6" t="s">
        <v>185</v>
      </c>
      <c r="D246" s="7">
        <v>10.8</v>
      </c>
      <c r="E246" s="8">
        <f t="shared" si="15"/>
        <v>0</v>
      </c>
      <c r="F246" s="13"/>
    </row>
    <row r="247" spans="1:6">
      <c r="A247" s="6" t="s">
        <v>196</v>
      </c>
      <c r="B247" s="6" t="s">
        <v>124</v>
      </c>
      <c r="C247" s="6" t="s">
        <v>197</v>
      </c>
      <c r="D247" s="7">
        <v>3.04</v>
      </c>
      <c r="E247" s="8">
        <f t="shared" si="15"/>
        <v>0</v>
      </c>
      <c r="F247" s="13"/>
    </row>
    <row r="248" spans="1:6">
      <c r="A248" s="6" t="s">
        <v>198</v>
      </c>
      <c r="B248" s="6" t="s">
        <v>124</v>
      </c>
      <c r="C248" s="6" t="s">
        <v>197</v>
      </c>
      <c r="D248" s="7">
        <v>3.39</v>
      </c>
      <c r="E248" s="8">
        <f t="shared" si="15"/>
        <v>0</v>
      </c>
      <c r="F248" s="13"/>
    </row>
    <row r="249" spans="1:6">
      <c r="A249" s="6" t="s">
        <v>199</v>
      </c>
      <c r="B249" s="6" t="s">
        <v>124</v>
      </c>
      <c r="C249" s="6" t="s">
        <v>183</v>
      </c>
      <c r="D249" s="7">
        <v>5.25</v>
      </c>
      <c r="E249" s="8">
        <f t="shared" si="15"/>
        <v>0</v>
      </c>
      <c r="F249" s="13"/>
    </row>
    <row r="250" spans="1:6">
      <c r="A250" s="6" t="s">
        <v>360</v>
      </c>
      <c r="B250" s="6" t="s">
        <v>124</v>
      </c>
      <c r="C250" s="6" t="s">
        <v>128</v>
      </c>
      <c r="D250" s="7">
        <v>28</v>
      </c>
      <c r="E250" s="8">
        <f t="shared" si="15"/>
        <v>0</v>
      </c>
      <c r="F250" s="13"/>
    </row>
    <row r="251" spans="1:6">
      <c r="A251" s="6" t="s">
        <v>362</v>
      </c>
      <c r="B251" s="6" t="s">
        <v>124</v>
      </c>
      <c r="C251" s="6" t="s">
        <v>128</v>
      </c>
      <c r="D251" s="7">
        <v>50</v>
      </c>
      <c r="E251" s="8"/>
      <c r="F251" s="13"/>
    </row>
    <row r="252" spans="1:6">
      <c r="A252" s="6" t="s">
        <v>361</v>
      </c>
      <c r="B252" s="6" t="s">
        <v>124</v>
      </c>
      <c r="C252" s="6" t="s">
        <v>130</v>
      </c>
      <c r="D252" s="7">
        <v>20.5</v>
      </c>
      <c r="E252" s="8">
        <f t="shared" si="15"/>
        <v>0</v>
      </c>
      <c r="F252" s="13"/>
    </row>
    <row r="253" spans="1:6">
      <c r="A253" s="6" t="s">
        <v>206</v>
      </c>
      <c r="B253" s="6" t="s">
        <v>124</v>
      </c>
      <c r="C253" s="6" t="s">
        <v>126</v>
      </c>
      <c r="D253" s="7">
        <v>10</v>
      </c>
      <c r="E253" s="8">
        <f>B253*D253</f>
        <v>0</v>
      </c>
      <c r="F253" s="13"/>
    </row>
    <row r="254" spans="1:6">
      <c r="A254" s="6" t="s">
        <v>201</v>
      </c>
      <c r="B254" s="6" t="s">
        <v>124</v>
      </c>
      <c r="C254" s="6" t="s">
        <v>34</v>
      </c>
      <c r="D254" s="7">
        <f>29.12*2.5</f>
        <v>72.8</v>
      </c>
      <c r="E254" s="8">
        <f t="shared" si="15"/>
        <v>0</v>
      </c>
      <c r="F254" s="13"/>
    </row>
    <row r="255" spans="1:6">
      <c r="A255" s="6" t="s">
        <v>202</v>
      </c>
      <c r="B255" s="6" t="s">
        <v>124</v>
      </c>
      <c r="C255" s="6" t="s">
        <v>34</v>
      </c>
      <c r="D255" s="7">
        <f>23.4*2.5</f>
        <v>58.5</v>
      </c>
      <c r="E255" s="8">
        <f t="shared" si="15"/>
        <v>0</v>
      </c>
      <c r="F255" s="13"/>
    </row>
    <row r="256" spans="1:6">
      <c r="A256" s="6" t="s">
        <v>488</v>
      </c>
      <c r="B256" s="6" t="s">
        <v>124</v>
      </c>
      <c r="C256" s="6" t="s">
        <v>34</v>
      </c>
      <c r="D256" s="7">
        <f>26.52*2.5</f>
        <v>66.3</v>
      </c>
      <c r="E256" s="8">
        <f t="shared" si="15"/>
        <v>0</v>
      </c>
      <c r="F256" s="13"/>
    </row>
    <row r="257" spans="1:6">
      <c r="A257" s="6" t="s">
        <v>203</v>
      </c>
      <c r="B257" s="6" t="s">
        <v>124</v>
      </c>
      <c r="C257" s="6" t="s">
        <v>34</v>
      </c>
      <c r="D257" s="7">
        <f>29.12*2.5</f>
        <v>72.8</v>
      </c>
      <c r="E257" s="8">
        <f t="shared" si="15"/>
        <v>0</v>
      </c>
      <c r="F257" s="13"/>
    </row>
    <row r="258" spans="1:6">
      <c r="A258" s="6" t="s">
        <v>204</v>
      </c>
      <c r="B258" s="6" t="s">
        <v>124</v>
      </c>
      <c r="C258" s="6" t="s">
        <v>130</v>
      </c>
      <c r="D258" s="7">
        <v>3.0830000000000002</v>
      </c>
      <c r="E258" s="8">
        <f t="shared" si="15"/>
        <v>0</v>
      </c>
      <c r="F258" s="13"/>
    </row>
    <row r="259" spans="1:6">
      <c r="A259" s="6" t="s">
        <v>395</v>
      </c>
      <c r="B259" s="6" t="s">
        <v>124</v>
      </c>
      <c r="C259" s="6" t="s">
        <v>183</v>
      </c>
      <c r="D259" s="7">
        <f>15.95/12</f>
        <v>1.3291666666666666</v>
      </c>
      <c r="E259" s="8">
        <f t="shared" si="15"/>
        <v>0</v>
      </c>
      <c r="F259" s="13"/>
    </row>
    <row r="260" spans="1:6">
      <c r="A260" s="6" t="s">
        <v>207</v>
      </c>
      <c r="B260" s="6" t="s">
        <v>124</v>
      </c>
      <c r="C260" s="6" t="s">
        <v>70</v>
      </c>
      <c r="D260" s="7">
        <v>7.95</v>
      </c>
      <c r="E260" s="8">
        <f t="shared" si="15"/>
        <v>0</v>
      </c>
      <c r="F260" s="13"/>
    </row>
    <row r="261" spans="1:6">
      <c r="A261" s="6" t="s">
        <v>259</v>
      </c>
      <c r="B261" s="6" t="s">
        <v>124</v>
      </c>
      <c r="C261" s="6" t="s">
        <v>130</v>
      </c>
      <c r="D261" s="7">
        <f>16.5/24</f>
        <v>0.6875</v>
      </c>
      <c r="E261" s="8">
        <f t="shared" ref="E261:E266" si="16">B261*D261</f>
        <v>0</v>
      </c>
      <c r="F261" s="13"/>
    </row>
    <row r="262" spans="1:6">
      <c r="A262" s="6" t="s">
        <v>260</v>
      </c>
      <c r="B262" s="6" t="s">
        <v>124</v>
      </c>
      <c r="C262" s="6" t="s">
        <v>359</v>
      </c>
      <c r="D262" s="7">
        <f>17.45/12</f>
        <v>1.4541666666666666</v>
      </c>
      <c r="E262" s="8">
        <f t="shared" si="16"/>
        <v>0</v>
      </c>
      <c r="F262" s="13"/>
    </row>
    <row r="263" spans="1:6">
      <c r="A263" s="6" t="s">
        <v>452</v>
      </c>
      <c r="B263" s="6" t="s">
        <v>124</v>
      </c>
      <c r="C263" s="6" t="s">
        <v>185</v>
      </c>
      <c r="D263" s="7">
        <f>2/5</f>
        <v>0.4</v>
      </c>
      <c r="E263" s="8">
        <f t="shared" si="16"/>
        <v>0</v>
      </c>
      <c r="F263" s="13"/>
    </row>
    <row r="264" spans="1:6">
      <c r="A264" s="6" t="s">
        <v>52</v>
      </c>
      <c r="B264" s="6" t="s">
        <v>124</v>
      </c>
      <c r="C264" s="6" t="s">
        <v>130</v>
      </c>
      <c r="D264" s="7">
        <f>19.5/48</f>
        <v>0.40625</v>
      </c>
      <c r="E264" s="8">
        <f t="shared" si="16"/>
        <v>0</v>
      </c>
      <c r="F264" s="13"/>
    </row>
    <row r="265" spans="1:6">
      <c r="A265" s="6" t="s">
        <v>404</v>
      </c>
      <c r="B265" s="6" t="s">
        <v>124</v>
      </c>
      <c r="C265" s="6" t="s">
        <v>130</v>
      </c>
      <c r="D265" s="7">
        <v>1.69</v>
      </c>
      <c r="E265" s="8">
        <f t="shared" si="16"/>
        <v>0</v>
      </c>
      <c r="F265" s="13"/>
    </row>
    <row r="266" spans="1:6">
      <c r="A266" s="6" t="s">
        <v>261</v>
      </c>
      <c r="B266" s="6" t="s">
        <v>124</v>
      </c>
      <c r="C266" s="6" t="s">
        <v>130</v>
      </c>
      <c r="D266" s="7">
        <f>27.49/48</f>
        <v>0.57270833333333326</v>
      </c>
      <c r="E266" s="8">
        <f t="shared" si="16"/>
        <v>0</v>
      </c>
      <c r="F266" s="13"/>
    </row>
    <row r="267" spans="1:6">
      <c r="A267" s="2"/>
      <c r="B267" s="2"/>
      <c r="C267" s="2"/>
      <c r="D267" s="3"/>
      <c r="E267" s="4"/>
    </row>
    <row r="268" spans="1:6">
      <c r="A268" s="1" t="s">
        <v>603</v>
      </c>
      <c r="B268" s="6"/>
      <c r="C268" s="6"/>
      <c r="D268" s="7"/>
      <c r="E268" s="8"/>
      <c r="F268" s="13"/>
    </row>
    <row r="269" spans="1:6">
      <c r="A269" s="6" t="s">
        <v>208</v>
      </c>
      <c r="B269" s="6" t="s">
        <v>124</v>
      </c>
      <c r="C269" s="6" t="s">
        <v>8</v>
      </c>
      <c r="D269" s="7">
        <v>2.5</v>
      </c>
      <c r="E269" s="8">
        <f>B269*D269</f>
        <v>0</v>
      </c>
      <c r="F269" s="13"/>
    </row>
    <row r="270" spans="1:6">
      <c r="A270" s="6" t="s">
        <v>451</v>
      </c>
      <c r="B270" s="6" t="s">
        <v>124</v>
      </c>
      <c r="C270" s="6" t="s">
        <v>34</v>
      </c>
      <c r="D270" s="7">
        <f>55/25</f>
        <v>2.2000000000000002</v>
      </c>
      <c r="E270" s="8">
        <f>B270*D270</f>
        <v>0</v>
      </c>
      <c r="F270" s="13"/>
    </row>
    <row r="271" spans="1:6">
      <c r="A271" s="6" t="s">
        <v>209</v>
      </c>
      <c r="B271" s="6" t="s">
        <v>124</v>
      </c>
      <c r="C271" s="6" t="s">
        <v>34</v>
      </c>
      <c r="D271" s="7">
        <v>2.5</v>
      </c>
      <c r="E271" s="8">
        <f>B271*D271</f>
        <v>0</v>
      </c>
      <c r="F271" s="13"/>
    </row>
    <row r="272" spans="1:6">
      <c r="A272" s="6" t="s">
        <v>210</v>
      </c>
      <c r="B272" s="6" t="s">
        <v>124</v>
      </c>
      <c r="C272" s="6" t="s">
        <v>34</v>
      </c>
      <c r="D272" s="7">
        <v>2.5</v>
      </c>
      <c r="E272" s="8">
        <f>B272*D272</f>
        <v>0</v>
      </c>
      <c r="F272" s="13"/>
    </row>
    <row r="273" spans="1:6">
      <c r="A273" s="6" t="s">
        <v>211</v>
      </c>
      <c r="B273" s="6" t="s">
        <v>124</v>
      </c>
      <c r="C273" s="6" t="s">
        <v>8</v>
      </c>
      <c r="D273" s="7">
        <v>2.5</v>
      </c>
      <c r="E273" s="8">
        <f>B273*D273</f>
        <v>0</v>
      </c>
      <c r="F273" s="13"/>
    </row>
    <row r="274" spans="1:6">
      <c r="A274" s="2"/>
      <c r="B274" s="6" t="s">
        <v>129</v>
      </c>
      <c r="C274" s="2"/>
      <c r="D274" s="3"/>
      <c r="E274" s="4"/>
    </row>
    <row r="275" spans="1:6">
      <c r="A275" s="1" t="s">
        <v>604</v>
      </c>
      <c r="B275" s="6" t="s">
        <v>129</v>
      </c>
      <c r="C275" s="2"/>
      <c r="D275" s="3"/>
      <c r="E275" s="4"/>
    </row>
    <row r="276" spans="1:6">
      <c r="A276" s="6" t="s">
        <v>100</v>
      </c>
      <c r="B276" s="6" t="s">
        <v>124</v>
      </c>
      <c r="C276" s="6" t="s">
        <v>130</v>
      </c>
      <c r="D276" s="7">
        <v>3.95</v>
      </c>
      <c r="E276" s="8">
        <f t="shared" ref="E276:E282" si="17">B276*D276</f>
        <v>0</v>
      </c>
      <c r="F276" s="13"/>
    </row>
    <row r="277" spans="1:6">
      <c r="A277" s="6" t="s">
        <v>212</v>
      </c>
      <c r="B277" s="6" t="s">
        <v>124</v>
      </c>
      <c r="C277" s="6" t="s">
        <v>130</v>
      </c>
      <c r="D277" s="7">
        <v>4.18</v>
      </c>
      <c r="E277" s="8">
        <f t="shared" si="17"/>
        <v>0</v>
      </c>
      <c r="F277" s="13"/>
    </row>
    <row r="278" spans="1:6">
      <c r="A278" s="6" t="s">
        <v>101</v>
      </c>
      <c r="B278" s="6" t="s">
        <v>124</v>
      </c>
      <c r="C278" s="6" t="s">
        <v>213</v>
      </c>
      <c r="D278" s="7">
        <v>14.88</v>
      </c>
      <c r="E278" s="8">
        <f t="shared" si="17"/>
        <v>0</v>
      </c>
      <c r="F278" s="13"/>
    </row>
    <row r="279" spans="1:6">
      <c r="A279" s="6" t="s">
        <v>418</v>
      </c>
      <c r="B279" s="6" t="s">
        <v>124</v>
      </c>
      <c r="C279" s="6" t="s">
        <v>71</v>
      </c>
      <c r="D279" s="7">
        <v>4</v>
      </c>
      <c r="E279" s="8">
        <f t="shared" si="17"/>
        <v>0</v>
      </c>
      <c r="F279" s="13"/>
    </row>
    <row r="280" spans="1:6">
      <c r="A280" s="6" t="s">
        <v>214</v>
      </c>
      <c r="B280" s="6" t="s">
        <v>124</v>
      </c>
      <c r="C280" s="6" t="s">
        <v>68</v>
      </c>
      <c r="D280" s="7">
        <v>12.12</v>
      </c>
      <c r="E280" s="8">
        <f t="shared" si="17"/>
        <v>0</v>
      </c>
      <c r="F280" s="13"/>
    </row>
    <row r="281" spans="1:6">
      <c r="A281" s="6" t="s">
        <v>215</v>
      </c>
      <c r="B281" s="6" t="s">
        <v>124</v>
      </c>
      <c r="C281" s="6" t="s">
        <v>183</v>
      </c>
      <c r="D281" s="7">
        <v>2.68</v>
      </c>
      <c r="E281" s="8">
        <f t="shared" si="17"/>
        <v>0</v>
      </c>
      <c r="F281" s="13"/>
    </row>
    <row r="282" spans="1:6">
      <c r="A282" s="6" t="s">
        <v>216</v>
      </c>
      <c r="B282" s="6" t="s">
        <v>124</v>
      </c>
      <c r="C282" s="6" t="s">
        <v>183</v>
      </c>
      <c r="D282" s="7">
        <v>2.27</v>
      </c>
      <c r="E282" s="8">
        <f t="shared" si="17"/>
        <v>0</v>
      </c>
      <c r="F282" s="13"/>
    </row>
    <row r="283" spans="1:6">
      <c r="A283" s="6" t="s">
        <v>116</v>
      </c>
      <c r="B283" s="6" t="s">
        <v>124</v>
      </c>
      <c r="C283" s="6" t="s">
        <v>119</v>
      </c>
      <c r="D283" s="7">
        <v>15.47</v>
      </c>
      <c r="E283" s="8">
        <f>B283*D283</f>
        <v>0</v>
      </c>
    </row>
    <row r="284" spans="1:6">
      <c r="A284" s="6" t="s">
        <v>118</v>
      </c>
      <c r="B284" s="6" t="s">
        <v>124</v>
      </c>
      <c r="C284" s="6" t="s">
        <v>119</v>
      </c>
      <c r="D284" s="7">
        <v>15.47</v>
      </c>
      <c r="E284" s="8">
        <f>B284*D284</f>
        <v>0</v>
      </c>
      <c r="F284" s="13"/>
    </row>
    <row r="285" spans="1:6">
      <c r="A285" s="2"/>
      <c r="B285" s="6" t="s">
        <v>129</v>
      </c>
      <c r="C285" s="2"/>
      <c r="D285" s="3"/>
      <c r="E285" s="4"/>
    </row>
    <row r="286" spans="1:6">
      <c r="A286" s="1" t="s">
        <v>605</v>
      </c>
      <c r="B286" s="6" t="s">
        <v>129</v>
      </c>
      <c r="C286" s="2"/>
      <c r="D286" s="3"/>
      <c r="E286" s="4"/>
    </row>
    <row r="287" spans="1:6">
      <c r="A287" s="6" t="s">
        <v>398</v>
      </c>
      <c r="B287" s="6" t="s">
        <v>124</v>
      </c>
      <c r="C287" s="6" t="s">
        <v>218</v>
      </c>
      <c r="D287" s="7">
        <v>22.8</v>
      </c>
      <c r="E287" s="8">
        <f t="shared" ref="E287:E294" si="18">B287*D287</f>
        <v>0</v>
      </c>
      <c r="F287" s="13"/>
    </row>
    <row r="288" spans="1:6">
      <c r="A288" s="6" t="s">
        <v>219</v>
      </c>
      <c r="B288" s="6" t="s">
        <v>124</v>
      </c>
      <c r="C288" s="6" t="s">
        <v>8</v>
      </c>
      <c r="D288" s="7">
        <f>44.5/22.7</f>
        <v>1.9603524229074891</v>
      </c>
      <c r="E288" s="8">
        <f t="shared" si="18"/>
        <v>0</v>
      </c>
      <c r="F288" s="13"/>
    </row>
    <row r="289" spans="1:6">
      <c r="A289" s="6" t="s">
        <v>187</v>
      </c>
      <c r="B289" s="6" t="s">
        <v>124</v>
      </c>
      <c r="C289" s="6" t="s">
        <v>8</v>
      </c>
      <c r="D289" s="7">
        <f>18.5/25</f>
        <v>0.74</v>
      </c>
      <c r="E289" s="8">
        <f>B289*D289</f>
        <v>0</v>
      </c>
      <c r="F289" s="13"/>
    </row>
    <row r="290" spans="1:6">
      <c r="A290" s="6" t="s">
        <v>474</v>
      </c>
      <c r="B290" s="6" t="s">
        <v>124</v>
      </c>
      <c r="C290" s="6" t="s">
        <v>34</v>
      </c>
      <c r="D290" s="7">
        <f>32.15/20</f>
        <v>1.6074999999999999</v>
      </c>
      <c r="E290" s="8">
        <f>B290*D290</f>
        <v>0</v>
      </c>
      <c r="F290" s="13"/>
    </row>
    <row r="291" spans="1:6">
      <c r="A291" s="6" t="s">
        <v>46</v>
      </c>
      <c r="B291" s="6" t="s">
        <v>124</v>
      </c>
      <c r="C291" s="6" t="s">
        <v>8</v>
      </c>
      <c r="D291" s="7">
        <f>9.96/5</f>
        <v>1.9920000000000002</v>
      </c>
      <c r="E291" s="8">
        <f t="shared" si="18"/>
        <v>0</v>
      </c>
      <c r="F291" s="13"/>
    </row>
    <row r="292" spans="1:6">
      <c r="A292" s="6" t="s">
        <v>48</v>
      </c>
      <c r="B292" s="6" t="s">
        <v>124</v>
      </c>
      <c r="C292" s="6" t="s">
        <v>218</v>
      </c>
      <c r="D292" s="7">
        <v>24.6</v>
      </c>
      <c r="E292" s="8">
        <f t="shared" si="18"/>
        <v>0</v>
      </c>
      <c r="F292" s="13"/>
    </row>
    <row r="293" spans="1:6">
      <c r="A293" s="6" t="s">
        <v>51</v>
      </c>
      <c r="B293" s="6" t="s">
        <v>124</v>
      </c>
      <c r="C293" s="6" t="s">
        <v>218</v>
      </c>
      <c r="D293" s="7">
        <v>17.649999999999999</v>
      </c>
      <c r="E293" s="8">
        <f t="shared" si="18"/>
        <v>0</v>
      </c>
      <c r="F293" s="13"/>
    </row>
    <row r="294" spans="1:6">
      <c r="A294" s="6" t="s">
        <v>220</v>
      </c>
      <c r="B294" s="6" t="s">
        <v>124</v>
      </c>
      <c r="C294" s="6" t="s">
        <v>34</v>
      </c>
      <c r="D294" s="7">
        <f>21.5/10</f>
        <v>2.15</v>
      </c>
      <c r="E294" s="8">
        <f t="shared" si="18"/>
        <v>0</v>
      </c>
      <c r="F294" s="13"/>
    </row>
    <row r="295" spans="1:6">
      <c r="A295" s="2"/>
      <c r="B295" s="2"/>
      <c r="C295" s="2"/>
      <c r="D295" s="3"/>
      <c r="E295" s="4"/>
    </row>
    <row r="296" spans="1:6">
      <c r="A296" s="1" t="s">
        <v>606</v>
      </c>
      <c r="B296" s="6" t="s">
        <v>129</v>
      </c>
      <c r="C296" s="2"/>
      <c r="D296" s="10" t="s">
        <v>129</v>
      </c>
      <c r="E296" s="4"/>
    </row>
    <row r="297" spans="1:6">
      <c r="A297" s="6" t="s">
        <v>221</v>
      </c>
      <c r="B297" s="6" t="s">
        <v>124</v>
      </c>
      <c r="C297" s="6" t="s">
        <v>21</v>
      </c>
      <c r="D297" s="7">
        <v>2.4</v>
      </c>
      <c r="E297" s="8">
        <f>B297*D297</f>
        <v>0</v>
      </c>
      <c r="F297" s="13"/>
    </row>
    <row r="298" spans="1:6">
      <c r="A298" s="6" t="s">
        <v>222</v>
      </c>
      <c r="B298" s="6" t="s">
        <v>124</v>
      </c>
      <c r="C298" s="6" t="s">
        <v>399</v>
      </c>
      <c r="D298" s="7">
        <v>5</v>
      </c>
      <c r="E298" s="8">
        <f>B298*D298</f>
        <v>0</v>
      </c>
      <c r="F298" s="13"/>
    </row>
    <row r="299" spans="1:6">
      <c r="A299" s="6" t="s">
        <v>223</v>
      </c>
      <c r="B299" s="6" t="s">
        <v>124</v>
      </c>
      <c r="C299" s="6" t="s">
        <v>224</v>
      </c>
      <c r="D299" s="7">
        <v>1.89</v>
      </c>
      <c r="E299" s="8">
        <f>B299*D299</f>
        <v>0</v>
      </c>
      <c r="F299" s="13"/>
    </row>
    <row r="300" spans="1:6">
      <c r="A300" s="6" t="s">
        <v>225</v>
      </c>
      <c r="B300" s="6" t="s">
        <v>124</v>
      </c>
      <c r="C300" s="6" t="s">
        <v>224</v>
      </c>
      <c r="D300" s="7">
        <v>1.1499999999999999</v>
      </c>
      <c r="E300" s="8">
        <f>B300*D300</f>
        <v>0</v>
      </c>
      <c r="F300" s="13"/>
    </row>
    <row r="301" spans="1:6">
      <c r="A301" s="6" t="s">
        <v>226</v>
      </c>
      <c r="B301" s="6" t="s">
        <v>124</v>
      </c>
      <c r="C301" s="6" t="s">
        <v>217</v>
      </c>
      <c r="D301" s="7">
        <v>0</v>
      </c>
      <c r="E301" s="8">
        <f>B301*D301</f>
        <v>0</v>
      </c>
    </row>
    <row r="302" spans="1:6">
      <c r="A302" s="2"/>
      <c r="B302" s="2"/>
      <c r="C302" s="2"/>
      <c r="D302" s="3"/>
      <c r="E302" s="4"/>
    </row>
    <row r="303" spans="1:6">
      <c r="A303" s="1" t="s">
        <v>607</v>
      </c>
      <c r="B303" s="6" t="s">
        <v>129</v>
      </c>
      <c r="C303" s="2"/>
      <c r="D303" s="3"/>
      <c r="E303" s="4"/>
    </row>
    <row r="304" spans="1:6">
      <c r="A304" s="6" t="s">
        <v>227</v>
      </c>
      <c r="B304" s="6" t="s">
        <v>124</v>
      </c>
      <c r="C304" s="6" t="s">
        <v>228</v>
      </c>
      <c r="D304" s="7">
        <v>6.25</v>
      </c>
      <c r="E304" s="8">
        <f t="shared" ref="E304:E330" si="19">B304*D304</f>
        <v>0</v>
      </c>
      <c r="F304" s="13"/>
    </row>
    <row r="305" spans="1:6">
      <c r="A305" s="6" t="s">
        <v>229</v>
      </c>
      <c r="B305" s="6" t="s">
        <v>124</v>
      </c>
      <c r="C305" s="6" t="s">
        <v>228</v>
      </c>
      <c r="D305" s="7">
        <v>8</v>
      </c>
      <c r="E305" s="8">
        <f t="shared" si="19"/>
        <v>0</v>
      </c>
      <c r="F305" s="13"/>
    </row>
    <row r="306" spans="1:6">
      <c r="A306" s="6" t="s">
        <v>230</v>
      </c>
      <c r="B306" s="6" t="s">
        <v>124</v>
      </c>
      <c r="C306" s="6" t="s">
        <v>123</v>
      </c>
      <c r="D306" s="7">
        <v>4.2699999999999996</v>
      </c>
      <c r="E306" s="8">
        <f t="shared" si="19"/>
        <v>0</v>
      </c>
      <c r="F306" s="13"/>
    </row>
    <row r="307" spans="1:6">
      <c r="A307" s="6" t="s">
        <v>231</v>
      </c>
      <c r="B307" s="6" t="s">
        <v>124</v>
      </c>
      <c r="C307" s="6" t="s">
        <v>232</v>
      </c>
      <c r="D307" s="7">
        <v>3.93</v>
      </c>
      <c r="E307" s="8">
        <f t="shared" si="19"/>
        <v>0</v>
      </c>
      <c r="F307" s="13"/>
    </row>
    <row r="308" spans="1:6">
      <c r="A308" s="6" t="s">
        <v>233</v>
      </c>
      <c r="B308" s="6" t="s">
        <v>124</v>
      </c>
      <c r="C308" s="6" t="s">
        <v>228</v>
      </c>
      <c r="D308" s="7">
        <v>12.8</v>
      </c>
      <c r="E308" s="8">
        <f t="shared" si="19"/>
        <v>0</v>
      </c>
      <c r="F308" s="13"/>
    </row>
    <row r="309" spans="1:6">
      <c r="A309" s="6" t="s">
        <v>85</v>
      </c>
      <c r="B309" s="6" t="s">
        <v>124</v>
      </c>
      <c r="C309" s="6" t="s">
        <v>228</v>
      </c>
      <c r="D309" s="7">
        <v>2.8</v>
      </c>
      <c r="E309" s="8">
        <f t="shared" si="19"/>
        <v>0</v>
      </c>
      <c r="F309" s="13"/>
    </row>
    <row r="310" spans="1:6">
      <c r="A310" s="6" t="s">
        <v>234</v>
      </c>
      <c r="B310" s="6" t="s">
        <v>124</v>
      </c>
      <c r="C310" s="6" t="s">
        <v>228</v>
      </c>
      <c r="D310" s="7">
        <v>3</v>
      </c>
      <c r="E310" s="8">
        <f t="shared" si="19"/>
        <v>0</v>
      </c>
      <c r="F310" s="13"/>
    </row>
    <row r="311" spans="1:6">
      <c r="A311" s="6" t="s">
        <v>400</v>
      </c>
      <c r="B311" s="6" t="s">
        <v>124</v>
      </c>
      <c r="C311" s="6" t="s">
        <v>135</v>
      </c>
      <c r="D311" s="7">
        <v>2</v>
      </c>
      <c r="E311" s="8">
        <f t="shared" si="19"/>
        <v>0</v>
      </c>
      <c r="F311" s="13"/>
    </row>
    <row r="312" spans="1:6">
      <c r="A312" s="6" t="s">
        <v>235</v>
      </c>
      <c r="B312" s="6" t="s">
        <v>124</v>
      </c>
      <c r="C312" s="6" t="s">
        <v>135</v>
      </c>
      <c r="D312" s="7">
        <v>6.44</v>
      </c>
      <c r="E312" s="8">
        <f t="shared" si="19"/>
        <v>0</v>
      </c>
      <c r="F312" s="13"/>
    </row>
    <row r="313" spans="1:6">
      <c r="A313" s="6" t="s">
        <v>236</v>
      </c>
      <c r="B313" s="6" t="s">
        <v>124</v>
      </c>
      <c r="C313" s="6" t="s">
        <v>123</v>
      </c>
      <c r="D313" s="7">
        <v>2.87</v>
      </c>
      <c r="E313" s="8">
        <f t="shared" si="19"/>
        <v>0</v>
      </c>
      <c r="F313" s="13"/>
    </row>
    <row r="314" spans="1:6">
      <c r="A314" s="6" t="s">
        <v>237</v>
      </c>
      <c r="B314" s="6" t="s">
        <v>124</v>
      </c>
      <c r="C314" s="6" t="s">
        <v>135</v>
      </c>
      <c r="D314" s="7">
        <v>3.15</v>
      </c>
      <c r="E314" s="8">
        <f t="shared" si="19"/>
        <v>0</v>
      </c>
      <c r="F314" s="13"/>
    </row>
    <row r="315" spans="1:6">
      <c r="A315" s="6" t="s">
        <v>238</v>
      </c>
      <c r="B315" s="6" t="s">
        <v>124</v>
      </c>
      <c r="C315" s="6" t="s">
        <v>228</v>
      </c>
      <c r="D315" s="7">
        <v>4.2</v>
      </c>
      <c r="E315" s="8">
        <f t="shared" si="19"/>
        <v>0</v>
      </c>
      <c r="F315" s="13"/>
    </row>
    <row r="316" spans="1:6">
      <c r="A316" s="6" t="s">
        <v>239</v>
      </c>
      <c r="B316" s="6" t="s">
        <v>124</v>
      </c>
      <c r="C316" s="6" t="s">
        <v>228</v>
      </c>
      <c r="D316" s="7">
        <v>2.65</v>
      </c>
      <c r="E316" s="8">
        <f t="shared" si="19"/>
        <v>0</v>
      </c>
      <c r="F316" s="13"/>
    </row>
    <row r="317" spans="1:6">
      <c r="A317" s="6" t="s">
        <v>240</v>
      </c>
      <c r="B317" s="6" t="s">
        <v>124</v>
      </c>
      <c r="C317" s="6" t="s">
        <v>123</v>
      </c>
      <c r="D317" s="7">
        <v>2.85</v>
      </c>
      <c r="E317" s="8">
        <f t="shared" si="19"/>
        <v>0</v>
      </c>
      <c r="F317" s="13"/>
    </row>
    <row r="318" spans="1:6">
      <c r="A318" s="6" t="s">
        <v>401</v>
      </c>
      <c r="B318" s="6" t="s">
        <v>124</v>
      </c>
      <c r="C318" s="6" t="s">
        <v>123</v>
      </c>
      <c r="D318" s="7">
        <v>4.6900000000000004</v>
      </c>
      <c r="E318" s="8">
        <f>B318*D318</f>
        <v>0</v>
      </c>
      <c r="F318" s="13"/>
    </row>
    <row r="319" spans="1:6">
      <c r="A319" s="6" t="s">
        <v>241</v>
      </c>
      <c r="B319" s="6" t="s">
        <v>124</v>
      </c>
      <c r="C319" s="6" t="s">
        <v>228</v>
      </c>
      <c r="D319" s="7">
        <v>1.75</v>
      </c>
      <c r="E319" s="8">
        <f t="shared" si="19"/>
        <v>0</v>
      </c>
      <c r="F319" s="13"/>
    </row>
    <row r="320" spans="1:6">
      <c r="A320" s="6" t="s">
        <v>242</v>
      </c>
      <c r="B320" s="6" t="s">
        <v>124</v>
      </c>
      <c r="C320" s="6" t="s">
        <v>228</v>
      </c>
      <c r="D320" s="7">
        <v>2.5099999999999998</v>
      </c>
      <c r="E320" s="8">
        <f t="shared" si="19"/>
        <v>0</v>
      </c>
      <c r="F320" s="13"/>
    </row>
    <row r="321" spans="1:6">
      <c r="A321" s="6" t="s">
        <v>243</v>
      </c>
      <c r="B321" s="6" t="s">
        <v>124</v>
      </c>
      <c r="C321" s="6" t="s">
        <v>228</v>
      </c>
      <c r="D321" s="7">
        <v>4.25</v>
      </c>
      <c r="E321" s="8">
        <f t="shared" si="19"/>
        <v>0</v>
      </c>
      <c r="F321" s="13"/>
    </row>
    <row r="322" spans="1:6">
      <c r="A322" s="6" t="s">
        <v>104</v>
      </c>
      <c r="B322" s="6" t="s">
        <v>124</v>
      </c>
      <c r="C322" s="6" t="s">
        <v>123</v>
      </c>
      <c r="D322" s="7">
        <v>2.69</v>
      </c>
      <c r="E322" s="8">
        <f t="shared" si="19"/>
        <v>0</v>
      </c>
      <c r="F322" s="13"/>
    </row>
    <row r="323" spans="1:6">
      <c r="A323" s="6" t="s">
        <v>244</v>
      </c>
      <c r="B323" s="6" t="s">
        <v>124</v>
      </c>
      <c r="C323" s="6" t="s">
        <v>17</v>
      </c>
      <c r="D323" s="7">
        <v>6.08</v>
      </c>
      <c r="E323" s="8">
        <f t="shared" si="19"/>
        <v>0</v>
      </c>
      <c r="F323" s="13"/>
    </row>
    <row r="324" spans="1:6">
      <c r="A324" s="6" t="s">
        <v>108</v>
      </c>
      <c r="B324" s="6" t="s">
        <v>124</v>
      </c>
      <c r="C324" s="6" t="s">
        <v>228</v>
      </c>
      <c r="D324" s="7">
        <v>8.25</v>
      </c>
      <c r="E324" s="8">
        <f t="shared" si="19"/>
        <v>0</v>
      </c>
      <c r="F324" s="13"/>
    </row>
    <row r="325" spans="1:6">
      <c r="A325" s="6" t="s">
        <v>365</v>
      </c>
      <c r="B325" s="6" t="s">
        <v>124</v>
      </c>
      <c r="C325" s="6" t="s">
        <v>228</v>
      </c>
      <c r="D325" s="7">
        <v>10.95</v>
      </c>
      <c r="E325" s="8">
        <f t="shared" si="19"/>
        <v>0</v>
      </c>
      <c r="F325" s="13"/>
    </row>
    <row r="326" spans="1:6">
      <c r="A326" s="6" t="s">
        <v>245</v>
      </c>
      <c r="B326" s="6" t="s">
        <v>124</v>
      </c>
      <c r="C326" s="6" t="s">
        <v>228</v>
      </c>
      <c r="D326" s="7">
        <v>1.95</v>
      </c>
      <c r="E326" s="8">
        <f t="shared" si="19"/>
        <v>0</v>
      </c>
      <c r="F326" s="13"/>
    </row>
    <row r="327" spans="1:6">
      <c r="A327" s="6" t="s">
        <v>246</v>
      </c>
      <c r="B327" s="6" t="s">
        <v>124</v>
      </c>
      <c r="C327" s="6" t="s">
        <v>135</v>
      </c>
      <c r="D327" s="7">
        <v>8.5</v>
      </c>
      <c r="E327" s="8">
        <f t="shared" si="19"/>
        <v>0</v>
      </c>
      <c r="F327" s="13"/>
    </row>
    <row r="328" spans="1:6">
      <c r="A328" s="6" t="s">
        <v>247</v>
      </c>
      <c r="B328" s="6" t="s">
        <v>124</v>
      </c>
      <c r="C328" s="6" t="s">
        <v>228</v>
      </c>
      <c r="D328" s="7">
        <v>7.75</v>
      </c>
      <c r="E328" s="8">
        <f t="shared" si="19"/>
        <v>0</v>
      </c>
      <c r="F328" s="13"/>
    </row>
    <row r="329" spans="1:6">
      <c r="A329" s="6" t="s">
        <v>248</v>
      </c>
      <c r="B329" s="6" t="s">
        <v>124</v>
      </c>
      <c r="C329" s="6" t="s">
        <v>228</v>
      </c>
      <c r="D329" s="7">
        <v>3.2</v>
      </c>
      <c r="E329" s="8">
        <f t="shared" si="19"/>
        <v>0</v>
      </c>
      <c r="F329" s="13"/>
    </row>
    <row r="330" spans="1:6">
      <c r="A330" s="6" t="s">
        <v>249</v>
      </c>
      <c r="B330" s="6" t="s">
        <v>124</v>
      </c>
      <c r="C330" s="6" t="s">
        <v>250</v>
      </c>
      <c r="D330" s="7">
        <v>15.73</v>
      </c>
      <c r="E330" s="8">
        <f t="shared" si="19"/>
        <v>0</v>
      </c>
      <c r="F330" s="13"/>
    </row>
    <row r="331" spans="1:6">
      <c r="A331" s="6" t="s">
        <v>251</v>
      </c>
      <c r="B331" s="6" t="s">
        <v>124</v>
      </c>
      <c r="C331" s="6" t="s">
        <v>135</v>
      </c>
      <c r="D331" s="7">
        <v>8.5</v>
      </c>
      <c r="E331" s="8">
        <f t="shared" ref="E331:E344" si="20">B331*D331</f>
        <v>0</v>
      </c>
      <c r="F331" s="13"/>
    </row>
    <row r="332" spans="1:6">
      <c r="A332" s="6" t="s">
        <v>363</v>
      </c>
      <c r="B332" s="6" t="s">
        <v>124</v>
      </c>
      <c r="C332" s="6" t="s">
        <v>135</v>
      </c>
      <c r="D332" s="7">
        <v>6.3</v>
      </c>
      <c r="E332" s="8">
        <f t="shared" si="20"/>
        <v>0</v>
      </c>
      <c r="F332" s="13"/>
    </row>
    <row r="333" spans="1:6">
      <c r="A333" s="6" t="s">
        <v>252</v>
      </c>
      <c r="B333" s="6" t="s">
        <v>124</v>
      </c>
      <c r="C333" s="6" t="s">
        <v>135</v>
      </c>
      <c r="D333" s="7">
        <v>5.5</v>
      </c>
      <c r="E333" s="8">
        <f t="shared" si="20"/>
        <v>0</v>
      </c>
      <c r="F333" s="13"/>
    </row>
    <row r="334" spans="1:6">
      <c r="A334" s="6" t="s">
        <v>402</v>
      </c>
      <c r="B334" s="6" t="s">
        <v>124</v>
      </c>
      <c r="C334" s="6" t="s">
        <v>253</v>
      </c>
      <c r="D334" s="7">
        <f>21.5/12</f>
        <v>1.7916666666666667</v>
      </c>
      <c r="E334" s="8">
        <f t="shared" si="20"/>
        <v>0</v>
      </c>
      <c r="F334" s="13"/>
    </row>
    <row r="335" spans="1:6">
      <c r="A335" s="6" t="s">
        <v>254</v>
      </c>
      <c r="B335" s="6" t="s">
        <v>124</v>
      </c>
      <c r="C335" s="6" t="s">
        <v>228</v>
      </c>
      <c r="D335" s="7">
        <v>11.95</v>
      </c>
      <c r="E335" s="8">
        <f t="shared" si="20"/>
        <v>0</v>
      </c>
      <c r="F335" s="13"/>
    </row>
    <row r="336" spans="1:6">
      <c r="A336" s="6" t="s">
        <v>403</v>
      </c>
      <c r="B336" s="6" t="s">
        <v>124</v>
      </c>
      <c r="C336" s="6" t="s">
        <v>228</v>
      </c>
      <c r="D336" s="7">
        <v>4</v>
      </c>
      <c r="E336" s="8">
        <f t="shared" si="20"/>
        <v>0</v>
      </c>
      <c r="F336" s="13"/>
    </row>
    <row r="337" spans="1:6">
      <c r="A337" s="6" t="s">
        <v>23</v>
      </c>
      <c r="B337" s="6" t="s">
        <v>124</v>
      </c>
      <c r="C337" s="6" t="s">
        <v>228</v>
      </c>
      <c r="D337" s="7">
        <v>2.33</v>
      </c>
      <c r="E337" s="8">
        <f t="shared" si="20"/>
        <v>0</v>
      </c>
      <c r="F337" s="13"/>
    </row>
    <row r="338" spans="1:6">
      <c r="A338" s="6" t="s">
        <v>383</v>
      </c>
      <c r="B338" s="6" t="s">
        <v>124</v>
      </c>
      <c r="C338" s="6" t="s">
        <v>255</v>
      </c>
      <c r="D338" s="7">
        <v>67.17</v>
      </c>
      <c r="E338" s="8">
        <f t="shared" si="20"/>
        <v>0</v>
      </c>
      <c r="F338" s="13"/>
    </row>
    <row r="339" spans="1:6">
      <c r="A339" s="6" t="s">
        <v>256</v>
      </c>
      <c r="B339" s="6" t="s">
        <v>124</v>
      </c>
      <c r="C339" s="6" t="s">
        <v>135</v>
      </c>
      <c r="D339" s="7">
        <v>2.5</v>
      </c>
      <c r="E339" s="8">
        <f t="shared" si="20"/>
        <v>0</v>
      </c>
      <c r="F339" s="13"/>
    </row>
    <row r="340" spans="1:6">
      <c r="A340" s="6" t="s">
        <v>257</v>
      </c>
      <c r="B340" s="6" t="s">
        <v>124</v>
      </c>
      <c r="C340" s="6" t="s">
        <v>228</v>
      </c>
      <c r="D340" s="7">
        <v>1.75</v>
      </c>
      <c r="E340" s="8">
        <f t="shared" si="20"/>
        <v>0</v>
      </c>
      <c r="F340" s="13"/>
    </row>
    <row r="341" spans="1:6">
      <c r="A341" s="6" t="s">
        <v>258</v>
      </c>
      <c r="B341" s="6" t="s">
        <v>124</v>
      </c>
      <c r="C341" s="6" t="s">
        <v>228</v>
      </c>
      <c r="D341" s="7">
        <v>3.96</v>
      </c>
      <c r="E341" s="8">
        <f t="shared" si="20"/>
        <v>0</v>
      </c>
      <c r="F341" s="13"/>
    </row>
    <row r="342" spans="1:6">
      <c r="A342" s="6" t="s">
        <v>419</v>
      </c>
      <c r="B342" s="6" t="s">
        <v>124</v>
      </c>
      <c r="C342" s="6" t="s">
        <v>135</v>
      </c>
      <c r="D342" s="7">
        <v>2.5</v>
      </c>
      <c r="E342" s="8">
        <f t="shared" si="20"/>
        <v>0</v>
      </c>
    </row>
    <row r="343" spans="1:6">
      <c r="A343" s="6" t="s">
        <v>99</v>
      </c>
      <c r="B343" s="6" t="s">
        <v>124</v>
      </c>
      <c r="C343" s="6" t="s">
        <v>135</v>
      </c>
      <c r="D343" s="7">
        <v>2.98</v>
      </c>
      <c r="E343" s="8">
        <f t="shared" si="20"/>
        <v>0</v>
      </c>
    </row>
    <row r="344" spans="1:6">
      <c r="A344" s="6" t="s">
        <v>109</v>
      </c>
      <c r="B344" s="6" t="s">
        <v>124</v>
      </c>
      <c r="C344" s="6" t="s">
        <v>135</v>
      </c>
      <c r="D344" s="7">
        <v>3.1</v>
      </c>
      <c r="E344" s="8">
        <f t="shared" si="20"/>
        <v>0</v>
      </c>
    </row>
    <row r="345" spans="1:6">
      <c r="A345" s="6" t="s">
        <v>405</v>
      </c>
      <c r="B345" s="6" t="s">
        <v>124</v>
      </c>
      <c r="C345" s="6" t="s">
        <v>34</v>
      </c>
      <c r="D345" s="7">
        <f>15.95/12</f>
        <v>1.3291666666666666</v>
      </c>
      <c r="E345" s="8">
        <f>B345*D345</f>
        <v>0</v>
      </c>
      <c r="F345" s="13"/>
    </row>
    <row r="346" spans="1:6">
      <c r="A346" s="6" t="s">
        <v>406</v>
      </c>
      <c r="B346" s="6" t="s">
        <v>124</v>
      </c>
      <c r="C346" s="6" t="s">
        <v>34</v>
      </c>
      <c r="D346" s="7">
        <f>15.95/12</f>
        <v>1.3291666666666666</v>
      </c>
      <c r="E346" s="8">
        <f>B346*D346</f>
        <v>0</v>
      </c>
      <c r="F346" s="13"/>
    </row>
    <row r="347" spans="1:6">
      <c r="A347" s="1"/>
      <c r="B347" s="6" t="s">
        <v>129</v>
      </c>
      <c r="C347" s="2"/>
      <c r="D347" s="3"/>
      <c r="E347" s="9" t="s">
        <v>129</v>
      </c>
    </row>
    <row r="348" spans="1:6">
      <c r="A348" s="1" t="s">
        <v>608</v>
      </c>
      <c r="B348" s="6" t="s">
        <v>129</v>
      </c>
      <c r="C348" s="2"/>
      <c r="D348" s="3"/>
      <c r="E348" s="4"/>
    </row>
    <row r="349" spans="1:6">
      <c r="A349" s="6" t="s">
        <v>342</v>
      </c>
      <c r="B349" s="6" t="s">
        <v>124</v>
      </c>
      <c r="C349" s="6" t="s">
        <v>128</v>
      </c>
      <c r="D349" s="7">
        <v>24.95</v>
      </c>
      <c r="E349" s="8">
        <f t="shared" ref="E349:E364" si="21">B349*D349</f>
        <v>0</v>
      </c>
      <c r="F349" s="13"/>
    </row>
    <row r="350" spans="1:6">
      <c r="A350" s="6" t="s">
        <v>69</v>
      </c>
      <c r="B350" s="6" t="s">
        <v>124</v>
      </c>
      <c r="C350" s="6" t="s">
        <v>128</v>
      </c>
      <c r="D350" s="7">
        <v>18.95</v>
      </c>
      <c r="E350" s="8">
        <f t="shared" si="21"/>
        <v>0</v>
      </c>
      <c r="F350" s="13"/>
    </row>
    <row r="351" spans="1:6">
      <c r="A351" s="6" t="s">
        <v>73</v>
      </c>
      <c r="B351" s="6" t="s">
        <v>124</v>
      </c>
      <c r="C351" s="6" t="s">
        <v>128</v>
      </c>
      <c r="D351" s="7">
        <v>16.11</v>
      </c>
      <c r="E351" s="8">
        <f t="shared" si="21"/>
        <v>0</v>
      </c>
      <c r="F351" s="13"/>
    </row>
    <row r="352" spans="1:6">
      <c r="A352" s="6" t="s">
        <v>346</v>
      </c>
      <c r="B352" s="6" t="s">
        <v>124</v>
      </c>
      <c r="C352" s="6" t="s">
        <v>128</v>
      </c>
      <c r="D352" s="7">
        <v>24.95</v>
      </c>
      <c r="E352" s="8">
        <f t="shared" si="21"/>
        <v>0</v>
      </c>
      <c r="F352" s="13"/>
    </row>
    <row r="353" spans="1:6">
      <c r="A353" s="6" t="s">
        <v>262</v>
      </c>
      <c r="B353" s="6" t="s">
        <v>124</v>
      </c>
      <c r="C353" s="6" t="s">
        <v>128</v>
      </c>
      <c r="D353" s="7">
        <v>35.700000000000003</v>
      </c>
      <c r="E353" s="8">
        <f t="shared" si="21"/>
        <v>0</v>
      </c>
      <c r="F353" s="13"/>
    </row>
    <row r="354" spans="1:6">
      <c r="A354" s="6" t="s">
        <v>263</v>
      </c>
      <c r="B354" s="6" t="s">
        <v>124</v>
      </c>
      <c r="C354" s="6" t="s">
        <v>128</v>
      </c>
      <c r="D354" s="7">
        <v>16.510000000000002</v>
      </c>
      <c r="E354" s="8">
        <f t="shared" si="21"/>
        <v>0</v>
      </c>
      <c r="F354" s="13"/>
    </row>
    <row r="355" spans="1:6">
      <c r="A355" s="6" t="s">
        <v>345</v>
      </c>
      <c r="B355" s="6" t="s">
        <v>124</v>
      </c>
      <c r="C355" s="6" t="s">
        <v>131</v>
      </c>
      <c r="D355" s="7">
        <v>12.95</v>
      </c>
      <c r="E355" s="8">
        <f t="shared" si="21"/>
        <v>0</v>
      </c>
      <c r="F355" s="13"/>
    </row>
    <row r="356" spans="1:6">
      <c r="A356" s="6" t="s">
        <v>75</v>
      </c>
      <c r="B356" s="6" t="s">
        <v>124</v>
      </c>
      <c r="C356" s="6" t="s">
        <v>71</v>
      </c>
      <c r="D356" s="7">
        <f>76.25/5</f>
        <v>15.25</v>
      </c>
      <c r="E356" s="8">
        <f t="shared" si="21"/>
        <v>0</v>
      </c>
      <c r="F356" s="13"/>
    </row>
    <row r="357" spans="1:6">
      <c r="A357" s="6" t="s">
        <v>264</v>
      </c>
      <c r="B357" s="6" t="s">
        <v>124</v>
      </c>
      <c r="C357" s="6" t="s">
        <v>128</v>
      </c>
      <c r="D357" s="7">
        <v>112.95</v>
      </c>
      <c r="E357" s="8">
        <f t="shared" si="21"/>
        <v>0</v>
      </c>
      <c r="F357" s="13"/>
    </row>
    <row r="358" spans="1:6">
      <c r="A358" s="6" t="s">
        <v>343</v>
      </c>
      <c r="B358" s="6" t="s">
        <v>124</v>
      </c>
      <c r="C358" s="6" t="s">
        <v>128</v>
      </c>
      <c r="D358" s="7">
        <v>29.55</v>
      </c>
      <c r="E358" s="8">
        <f t="shared" si="21"/>
        <v>0</v>
      </c>
      <c r="F358" s="13"/>
    </row>
    <row r="359" spans="1:6">
      <c r="A359" s="6" t="s">
        <v>86</v>
      </c>
      <c r="B359" s="6" t="s">
        <v>124</v>
      </c>
      <c r="C359" s="6" t="s">
        <v>265</v>
      </c>
      <c r="D359" s="7">
        <v>14.95</v>
      </c>
      <c r="E359" s="8">
        <f t="shared" si="21"/>
        <v>0</v>
      </c>
      <c r="F359" s="13"/>
    </row>
    <row r="360" spans="1:6">
      <c r="A360" s="6" t="s">
        <v>344</v>
      </c>
      <c r="B360" s="6" t="s">
        <v>124</v>
      </c>
      <c r="C360" s="6" t="s">
        <v>128</v>
      </c>
      <c r="D360" s="7">
        <v>19</v>
      </c>
      <c r="E360" s="8">
        <f t="shared" si="21"/>
        <v>0</v>
      </c>
      <c r="F360" s="13"/>
    </row>
    <row r="361" spans="1:6">
      <c r="A361" s="6" t="s">
        <v>266</v>
      </c>
      <c r="B361" s="6" t="s">
        <v>124</v>
      </c>
      <c r="C361" s="6" t="s">
        <v>128</v>
      </c>
      <c r="D361" s="7">
        <v>9.9499999999999993</v>
      </c>
      <c r="E361" s="8">
        <f t="shared" si="21"/>
        <v>0</v>
      </c>
      <c r="F361" s="13"/>
    </row>
    <row r="362" spans="1:6">
      <c r="A362" s="6" t="s">
        <v>267</v>
      </c>
      <c r="B362" s="6" t="s">
        <v>124</v>
      </c>
      <c r="C362" s="6" t="s">
        <v>128</v>
      </c>
      <c r="D362" s="7">
        <v>112.95</v>
      </c>
      <c r="E362" s="8">
        <f t="shared" si="21"/>
        <v>0</v>
      </c>
      <c r="F362" s="13"/>
    </row>
    <row r="363" spans="1:6">
      <c r="A363" s="6" t="s">
        <v>374</v>
      </c>
      <c r="B363" s="6" t="s">
        <v>124</v>
      </c>
      <c r="C363" s="6" t="s">
        <v>375</v>
      </c>
      <c r="D363" s="7">
        <v>18.95</v>
      </c>
      <c r="E363" s="8">
        <f t="shared" si="21"/>
        <v>0</v>
      </c>
    </row>
    <row r="364" spans="1:6">
      <c r="A364" s="6" t="s">
        <v>144</v>
      </c>
      <c r="B364" s="6" t="s">
        <v>124</v>
      </c>
      <c r="C364" s="6" t="s">
        <v>22</v>
      </c>
      <c r="D364" s="7">
        <v>0</v>
      </c>
      <c r="E364" s="8">
        <f t="shared" si="21"/>
        <v>0</v>
      </c>
    </row>
    <row r="365" spans="1:6">
      <c r="A365" s="2"/>
      <c r="B365" s="2"/>
      <c r="C365" s="2"/>
      <c r="D365" s="3"/>
      <c r="E365" s="4"/>
    </row>
    <row r="366" spans="1:6">
      <c r="A366" s="1" t="s">
        <v>609</v>
      </c>
      <c r="B366" s="2"/>
      <c r="C366" s="2"/>
      <c r="D366" s="3"/>
      <c r="E366" s="4"/>
    </row>
    <row r="367" spans="1:6">
      <c r="A367" s="6" t="s">
        <v>13</v>
      </c>
      <c r="B367" s="6" t="s">
        <v>124</v>
      </c>
      <c r="C367" s="6" t="s">
        <v>68</v>
      </c>
      <c r="D367" s="7">
        <f>41.95/6</f>
        <v>6.9916666666666671</v>
      </c>
      <c r="E367" s="8">
        <f t="shared" ref="E367:E375" si="22">B367*D367</f>
        <v>0</v>
      </c>
      <c r="F367" s="13"/>
    </row>
    <row r="368" spans="1:6">
      <c r="A368" s="6" t="s">
        <v>270</v>
      </c>
      <c r="B368" s="6" t="s">
        <v>124</v>
      </c>
      <c r="C368" s="6" t="s">
        <v>213</v>
      </c>
      <c r="D368" s="7">
        <v>11.76</v>
      </c>
      <c r="E368" s="8">
        <f t="shared" si="22"/>
        <v>0</v>
      </c>
      <c r="F368" s="13"/>
    </row>
    <row r="369" spans="1:6">
      <c r="A369" s="6" t="s">
        <v>269</v>
      </c>
      <c r="B369" s="6" t="s">
        <v>124</v>
      </c>
      <c r="C369" s="6" t="s">
        <v>127</v>
      </c>
      <c r="D369" s="7">
        <f>47.7/6</f>
        <v>7.95</v>
      </c>
      <c r="E369" s="8">
        <f t="shared" si="22"/>
        <v>0</v>
      </c>
      <c r="F369" s="13"/>
    </row>
    <row r="370" spans="1:6">
      <c r="A370" s="6" t="s">
        <v>416</v>
      </c>
      <c r="B370" s="6" t="s">
        <v>124</v>
      </c>
      <c r="C370" s="6" t="s">
        <v>34</v>
      </c>
      <c r="D370" s="7">
        <f>48/5</f>
        <v>9.6</v>
      </c>
      <c r="E370" s="8">
        <f t="shared" si="22"/>
        <v>0</v>
      </c>
      <c r="F370" s="13"/>
    </row>
    <row r="371" spans="1:6">
      <c r="A371" s="6" t="s">
        <v>271</v>
      </c>
      <c r="B371" s="6" t="s">
        <v>124</v>
      </c>
      <c r="C371" s="6" t="s">
        <v>74</v>
      </c>
      <c r="D371" s="7">
        <v>15.73</v>
      </c>
      <c r="E371" s="8">
        <f t="shared" si="22"/>
        <v>0</v>
      </c>
      <c r="F371" s="13"/>
    </row>
    <row r="372" spans="1:6">
      <c r="A372" s="6" t="s">
        <v>409</v>
      </c>
      <c r="B372" s="6" t="s">
        <v>124</v>
      </c>
      <c r="C372" s="6" t="s">
        <v>377</v>
      </c>
      <c r="D372" s="7">
        <v>29.27</v>
      </c>
      <c r="E372" s="8">
        <f t="shared" si="22"/>
        <v>0</v>
      </c>
      <c r="F372" s="13"/>
    </row>
    <row r="373" spans="1:6">
      <c r="A373" s="6" t="s">
        <v>437</v>
      </c>
      <c r="B373" s="6" t="s">
        <v>124</v>
      </c>
      <c r="C373" s="6" t="s">
        <v>74</v>
      </c>
      <c r="D373" s="7">
        <v>12.49</v>
      </c>
      <c r="E373" s="8">
        <f t="shared" si="22"/>
        <v>0</v>
      </c>
      <c r="F373" s="13"/>
    </row>
    <row r="374" spans="1:6">
      <c r="A374" s="6" t="s">
        <v>272</v>
      </c>
      <c r="B374" s="6" t="s">
        <v>124</v>
      </c>
      <c r="C374" s="6" t="s">
        <v>71</v>
      </c>
      <c r="D374" s="7">
        <v>4</v>
      </c>
      <c r="E374" s="8">
        <f t="shared" si="22"/>
        <v>0</v>
      </c>
      <c r="F374" s="13"/>
    </row>
    <row r="375" spans="1:6">
      <c r="A375" s="6" t="s">
        <v>376</v>
      </c>
      <c r="B375" s="6" t="s">
        <v>124</v>
      </c>
      <c r="C375" s="6" t="s">
        <v>71</v>
      </c>
      <c r="D375" s="7">
        <v>4</v>
      </c>
      <c r="E375" s="8">
        <f t="shared" si="22"/>
        <v>0</v>
      </c>
      <c r="F375" s="13"/>
    </row>
    <row r="376" spans="1:6">
      <c r="A376" s="6" t="s">
        <v>617</v>
      </c>
      <c r="B376" s="6" t="s">
        <v>124</v>
      </c>
      <c r="C376" s="6" t="s">
        <v>68</v>
      </c>
      <c r="D376" s="7">
        <f>23.95/6</f>
        <v>3.9916666666666667</v>
      </c>
      <c r="E376" s="8">
        <f>B376*D376</f>
        <v>0</v>
      </c>
    </row>
    <row r="377" spans="1:6">
      <c r="A377" s="2"/>
      <c r="B377" s="6" t="s">
        <v>129</v>
      </c>
      <c r="C377" s="2"/>
      <c r="D377" s="3"/>
      <c r="E377" s="4"/>
    </row>
    <row r="378" spans="1:6">
      <c r="A378" s="1" t="s">
        <v>610</v>
      </c>
      <c r="B378" s="6" t="s">
        <v>129</v>
      </c>
      <c r="C378" s="2"/>
      <c r="D378" s="3"/>
      <c r="E378" s="4"/>
    </row>
    <row r="379" spans="1:6">
      <c r="A379" s="6" t="s">
        <v>273</v>
      </c>
      <c r="B379" s="6" t="s">
        <v>124</v>
      </c>
      <c r="C379" s="6" t="s">
        <v>8</v>
      </c>
      <c r="D379" s="7">
        <f>45.4/5</f>
        <v>9.08</v>
      </c>
      <c r="E379" s="8">
        <f t="shared" ref="E379:E387" si="23">B379*D379</f>
        <v>0</v>
      </c>
    </row>
    <row r="380" spans="1:6">
      <c r="A380" s="6" t="s">
        <v>412</v>
      </c>
      <c r="B380" s="6" t="s">
        <v>124</v>
      </c>
      <c r="C380" s="6" t="s">
        <v>8</v>
      </c>
      <c r="D380" s="7">
        <f>42.96/5</f>
        <v>8.5920000000000005</v>
      </c>
      <c r="E380" s="8">
        <f t="shared" si="23"/>
        <v>0</v>
      </c>
      <c r="F380" s="13"/>
    </row>
    <row r="381" spans="1:6">
      <c r="A381" s="6" t="s">
        <v>274</v>
      </c>
      <c r="B381" s="6" t="s">
        <v>124</v>
      </c>
      <c r="C381" s="6" t="s">
        <v>190</v>
      </c>
      <c r="D381" s="7">
        <v>1.73</v>
      </c>
      <c r="E381" s="8">
        <f t="shared" si="23"/>
        <v>0</v>
      </c>
      <c r="F381" s="13"/>
    </row>
    <row r="382" spans="1:6">
      <c r="A382" s="6" t="s">
        <v>275</v>
      </c>
      <c r="B382" s="6" t="s">
        <v>124</v>
      </c>
      <c r="C382" s="6" t="s">
        <v>8</v>
      </c>
      <c r="D382" s="7">
        <f>180/25*2.2</f>
        <v>15.840000000000002</v>
      </c>
      <c r="E382" s="8">
        <f t="shared" si="23"/>
        <v>0</v>
      </c>
      <c r="F382" s="13"/>
    </row>
    <row r="383" spans="1:6">
      <c r="A383" s="6" t="s">
        <v>276</v>
      </c>
      <c r="B383" s="6" t="s">
        <v>124</v>
      </c>
      <c r="C383" s="6" t="s">
        <v>34</v>
      </c>
      <c r="D383" s="7">
        <f>68.45/5</f>
        <v>13.690000000000001</v>
      </c>
      <c r="E383" s="8">
        <f t="shared" si="23"/>
        <v>0</v>
      </c>
      <c r="F383" s="13"/>
    </row>
    <row r="384" spans="1:6">
      <c r="A384" s="6" t="s">
        <v>39</v>
      </c>
      <c r="B384" s="6" t="s">
        <v>124</v>
      </c>
      <c r="C384" s="6" t="s">
        <v>8</v>
      </c>
      <c r="D384" s="7">
        <v>26.75</v>
      </c>
      <c r="E384" s="8">
        <f t="shared" si="23"/>
        <v>0</v>
      </c>
      <c r="F384" s="13"/>
    </row>
    <row r="385" spans="1:6">
      <c r="A385" s="6" t="s">
        <v>42</v>
      </c>
      <c r="B385" s="6" t="s">
        <v>124</v>
      </c>
      <c r="C385" s="6" t="s">
        <v>8</v>
      </c>
      <c r="D385" s="7">
        <v>20.5</v>
      </c>
      <c r="E385" s="8">
        <f t="shared" si="23"/>
        <v>0</v>
      </c>
      <c r="F385" s="13"/>
    </row>
    <row r="386" spans="1:6">
      <c r="A386" s="6" t="s">
        <v>349</v>
      </c>
      <c r="B386" s="6" t="s">
        <v>124</v>
      </c>
      <c r="C386" s="6" t="s">
        <v>123</v>
      </c>
      <c r="D386" s="7">
        <v>3.45</v>
      </c>
      <c r="E386" s="8">
        <f t="shared" si="23"/>
        <v>0</v>
      </c>
      <c r="F386" s="13"/>
    </row>
    <row r="387" spans="1:6">
      <c r="A387" s="6" t="s">
        <v>472</v>
      </c>
      <c r="B387" s="6" t="s">
        <v>124</v>
      </c>
      <c r="C387" s="6" t="s">
        <v>8</v>
      </c>
      <c r="D387" s="7">
        <v>1.99</v>
      </c>
      <c r="E387" s="8">
        <f t="shared" si="23"/>
        <v>0</v>
      </c>
      <c r="F387" s="13"/>
    </row>
    <row r="388" spans="1:6">
      <c r="A388" s="2"/>
      <c r="B388" s="6" t="s">
        <v>129</v>
      </c>
      <c r="C388" s="2"/>
      <c r="D388" s="3"/>
      <c r="E388" s="4"/>
      <c r="F388" s="13"/>
    </row>
    <row r="389" spans="1:6">
      <c r="A389" s="1" t="s">
        <v>611</v>
      </c>
      <c r="B389" s="6" t="s">
        <v>129</v>
      </c>
      <c r="C389" s="2"/>
      <c r="D389" s="3"/>
      <c r="E389" s="4"/>
    </row>
    <row r="390" spans="1:6">
      <c r="A390" s="6" t="s">
        <v>277</v>
      </c>
      <c r="B390" s="6" t="s">
        <v>124</v>
      </c>
      <c r="C390" s="6" t="s">
        <v>278</v>
      </c>
      <c r="D390" s="7">
        <v>5.95</v>
      </c>
      <c r="E390" s="8">
        <f t="shared" ref="E390:E398" si="24">B390*D390</f>
        <v>0</v>
      </c>
    </row>
    <row r="391" spans="1:6">
      <c r="A391" s="6" t="s">
        <v>382</v>
      </c>
      <c r="B391" s="6" t="s">
        <v>124</v>
      </c>
      <c r="C391" s="6" t="s">
        <v>415</v>
      </c>
      <c r="D391" s="7">
        <v>46.9</v>
      </c>
      <c r="E391" s="8">
        <f t="shared" si="24"/>
        <v>0</v>
      </c>
      <c r="F391" s="13"/>
    </row>
    <row r="392" spans="1:6">
      <c r="A392" s="6" t="s">
        <v>55</v>
      </c>
      <c r="B392" s="6" t="s">
        <v>124</v>
      </c>
      <c r="C392" s="6" t="s">
        <v>71</v>
      </c>
      <c r="D392" s="7">
        <f>13.98/3</f>
        <v>4.66</v>
      </c>
      <c r="E392" s="8">
        <f t="shared" si="24"/>
        <v>0</v>
      </c>
      <c r="F392" s="13"/>
    </row>
    <row r="393" spans="1:6">
      <c r="A393" s="6" t="s">
        <v>59</v>
      </c>
      <c r="B393" s="6" t="s">
        <v>124</v>
      </c>
      <c r="C393" s="6" t="s">
        <v>375</v>
      </c>
      <c r="D393" s="7">
        <v>60</v>
      </c>
      <c r="E393" s="8">
        <f t="shared" si="24"/>
        <v>0</v>
      </c>
      <c r="F393" s="13"/>
    </row>
    <row r="394" spans="1:6">
      <c r="A394" s="6" t="s">
        <v>476</v>
      </c>
      <c r="B394" s="6" t="s">
        <v>124</v>
      </c>
      <c r="C394" s="6" t="s">
        <v>19</v>
      </c>
      <c r="D394" s="7">
        <f>68.95/4</f>
        <v>17.237500000000001</v>
      </c>
      <c r="E394" s="8">
        <f t="shared" si="24"/>
        <v>0</v>
      </c>
      <c r="F394" s="13"/>
    </row>
    <row r="395" spans="1:6">
      <c r="A395" s="6" t="s">
        <v>63</v>
      </c>
      <c r="B395" s="6" t="s">
        <v>124</v>
      </c>
      <c r="C395" s="6" t="s">
        <v>338</v>
      </c>
      <c r="D395" s="7">
        <v>21.8</v>
      </c>
      <c r="E395" s="8">
        <f t="shared" si="24"/>
        <v>0</v>
      </c>
      <c r="F395" s="13"/>
    </row>
    <row r="396" spans="1:6">
      <c r="A396" s="6" t="s">
        <v>279</v>
      </c>
      <c r="B396" s="6" t="s">
        <v>124</v>
      </c>
      <c r="C396" s="6" t="s">
        <v>280</v>
      </c>
      <c r="D396" s="7">
        <f>44.95/6</f>
        <v>7.4916666666666671</v>
      </c>
      <c r="E396" s="8">
        <f t="shared" si="24"/>
        <v>0</v>
      </c>
      <c r="F396" s="13"/>
    </row>
    <row r="397" spans="1:6">
      <c r="A397" s="6" t="s">
        <v>453</v>
      </c>
      <c r="B397" s="6" t="s">
        <v>124</v>
      </c>
      <c r="C397" s="6" t="s">
        <v>281</v>
      </c>
      <c r="D397" s="7">
        <v>38.5</v>
      </c>
      <c r="E397" s="8">
        <f t="shared" si="24"/>
        <v>0</v>
      </c>
      <c r="F397" s="13"/>
    </row>
    <row r="398" spans="1:6">
      <c r="A398" s="6" t="s">
        <v>454</v>
      </c>
      <c r="B398" s="6" t="s">
        <v>124</v>
      </c>
      <c r="C398" s="6" t="s">
        <v>130</v>
      </c>
      <c r="D398" s="7">
        <f>32.4/6</f>
        <v>5.3999999999999995</v>
      </c>
      <c r="E398" s="8">
        <f t="shared" si="24"/>
        <v>0</v>
      </c>
      <c r="F398" s="13"/>
    </row>
    <row r="399" spans="1:6">
      <c r="A399" s="2"/>
      <c r="B399" s="6" t="s">
        <v>129</v>
      </c>
      <c r="C399" s="2"/>
      <c r="D399" s="10" t="s">
        <v>129</v>
      </c>
      <c r="E399" s="4"/>
      <c r="F399" s="13"/>
    </row>
    <row r="400" spans="1:6">
      <c r="A400" s="1" t="s">
        <v>612</v>
      </c>
      <c r="B400" s="6" t="s">
        <v>129</v>
      </c>
      <c r="C400" s="2"/>
      <c r="D400" s="3"/>
      <c r="E400" s="4"/>
    </row>
    <row r="401" spans="1:6">
      <c r="A401" s="6" t="s">
        <v>414</v>
      </c>
      <c r="B401" s="6" t="s">
        <v>124</v>
      </c>
      <c r="C401" s="6" t="s">
        <v>94</v>
      </c>
      <c r="D401" s="7">
        <f>18.95/24</f>
        <v>0.7895833333333333</v>
      </c>
      <c r="E401" s="8">
        <f t="shared" ref="E401:E407" si="25">B401*D401</f>
        <v>0</v>
      </c>
      <c r="F401" s="13"/>
    </row>
    <row r="402" spans="1:6">
      <c r="A402" s="6" t="s">
        <v>340</v>
      </c>
      <c r="B402" s="6" t="s">
        <v>124</v>
      </c>
      <c r="C402" s="6" t="s">
        <v>190</v>
      </c>
      <c r="D402" s="7">
        <f>18.95/24</f>
        <v>0.7895833333333333</v>
      </c>
      <c r="E402" s="8">
        <f t="shared" si="25"/>
        <v>0</v>
      </c>
      <c r="F402" s="13"/>
    </row>
    <row r="403" spans="1:6">
      <c r="A403" s="6" t="s">
        <v>380</v>
      </c>
      <c r="B403" s="6" t="s">
        <v>124</v>
      </c>
      <c r="C403" s="6" t="s">
        <v>34</v>
      </c>
      <c r="D403" s="7">
        <f>39.95/12</f>
        <v>3.3291666666666671</v>
      </c>
      <c r="E403" s="8">
        <f t="shared" si="25"/>
        <v>0</v>
      </c>
    </row>
    <row r="404" spans="1:6">
      <c r="A404" s="6" t="s">
        <v>442</v>
      </c>
      <c r="B404" s="6" t="s">
        <v>124</v>
      </c>
      <c r="C404" s="6" t="s">
        <v>123</v>
      </c>
      <c r="D404" s="7">
        <f>14.57/20</f>
        <v>0.72850000000000004</v>
      </c>
      <c r="E404" s="8">
        <f t="shared" si="25"/>
        <v>0</v>
      </c>
      <c r="F404" s="13"/>
    </row>
    <row r="405" spans="1:6">
      <c r="A405" s="6" t="s">
        <v>102</v>
      </c>
      <c r="B405" s="6" t="s">
        <v>124</v>
      </c>
      <c r="C405" s="6" t="s">
        <v>34</v>
      </c>
      <c r="D405" s="7">
        <f>22.16/10</f>
        <v>2.2160000000000002</v>
      </c>
      <c r="E405" s="8">
        <f t="shared" si="25"/>
        <v>0</v>
      </c>
      <c r="F405" s="13"/>
    </row>
    <row r="406" spans="1:6">
      <c r="A406" s="6" t="s">
        <v>282</v>
      </c>
      <c r="B406" s="6" t="s">
        <v>124</v>
      </c>
      <c r="C406" s="6" t="s">
        <v>135</v>
      </c>
      <c r="D406" s="7">
        <f>22.73/5</f>
        <v>4.5460000000000003</v>
      </c>
      <c r="E406" s="8">
        <f t="shared" si="25"/>
        <v>0</v>
      </c>
      <c r="F406" s="13"/>
    </row>
    <row r="407" spans="1:6">
      <c r="A407" s="6" t="s">
        <v>283</v>
      </c>
      <c r="B407" s="6" t="s">
        <v>124</v>
      </c>
      <c r="C407" s="6" t="s">
        <v>123</v>
      </c>
      <c r="D407" s="7">
        <f>9.71/10</f>
        <v>0.97100000000000009</v>
      </c>
      <c r="E407" s="8">
        <f t="shared" si="25"/>
        <v>0</v>
      </c>
      <c r="F407" s="13"/>
    </row>
    <row r="408" spans="1:6">
      <c r="A408" s="1"/>
      <c r="B408" s="6" t="s">
        <v>129</v>
      </c>
      <c r="C408" s="2"/>
      <c r="D408" s="3"/>
      <c r="E408" s="4"/>
      <c r="F408" s="13"/>
    </row>
    <row r="409" spans="1:6">
      <c r="A409" s="2"/>
      <c r="B409" s="6" t="s">
        <v>129</v>
      </c>
      <c r="C409" s="2"/>
      <c r="D409" s="3"/>
      <c r="E409" s="4"/>
      <c r="F409" s="13"/>
    </row>
    <row r="410" spans="1:6">
      <c r="A410" s="1" t="s">
        <v>613</v>
      </c>
      <c r="B410" s="6" t="s">
        <v>129</v>
      </c>
      <c r="C410" s="2"/>
      <c r="D410" s="3"/>
      <c r="E410" s="4"/>
    </row>
    <row r="411" spans="1:6">
      <c r="A411" s="6" t="s">
        <v>614</v>
      </c>
      <c r="B411" s="6" t="s">
        <v>124</v>
      </c>
      <c r="C411" s="6" t="s">
        <v>17</v>
      </c>
      <c r="D411" s="7">
        <f>50.91/24</f>
        <v>2.1212499999999999</v>
      </c>
      <c r="E411" s="8">
        <f t="shared" ref="E411:E420" si="26">B411*D411</f>
        <v>0</v>
      </c>
    </row>
    <row r="412" spans="1:6">
      <c r="A412" s="6" t="s">
        <v>18</v>
      </c>
      <c r="B412" s="6" t="s">
        <v>124</v>
      </c>
      <c r="C412" s="6" t="s">
        <v>407</v>
      </c>
      <c r="D412" s="7">
        <v>65</v>
      </c>
      <c r="E412" s="8">
        <f t="shared" si="26"/>
        <v>0</v>
      </c>
      <c r="F412" s="13"/>
    </row>
    <row r="413" spans="1:6">
      <c r="A413" s="6" t="s">
        <v>28</v>
      </c>
      <c r="B413" s="6" t="s">
        <v>124</v>
      </c>
      <c r="C413" s="6" t="s">
        <v>286</v>
      </c>
      <c r="D413" s="7">
        <v>19.5</v>
      </c>
      <c r="E413" s="8">
        <f t="shared" si="26"/>
        <v>0</v>
      </c>
      <c r="F413" s="13"/>
    </row>
    <row r="414" spans="1:6">
      <c r="A414" s="6" t="s">
        <v>615</v>
      </c>
      <c r="B414" s="6" t="s">
        <v>124</v>
      </c>
      <c r="C414" s="6" t="s">
        <v>34</v>
      </c>
      <c r="D414" s="7">
        <f>20.15/20</f>
        <v>1.0074999999999998</v>
      </c>
      <c r="E414" s="8">
        <f t="shared" si="26"/>
        <v>0</v>
      </c>
      <c r="F414" s="13"/>
    </row>
    <row r="415" spans="1:6">
      <c r="A415" s="6" t="s">
        <v>465</v>
      </c>
      <c r="B415" s="6" t="s">
        <v>124</v>
      </c>
      <c r="C415" s="6" t="s">
        <v>224</v>
      </c>
      <c r="D415" s="7">
        <v>7</v>
      </c>
      <c r="E415" s="8">
        <f t="shared" si="26"/>
        <v>0</v>
      </c>
      <c r="F415" s="13"/>
    </row>
    <row r="416" spans="1:6">
      <c r="A416" s="6" t="s">
        <v>443</v>
      </c>
      <c r="B416" s="6" t="s">
        <v>124</v>
      </c>
      <c r="C416" s="6" t="s">
        <v>8</v>
      </c>
      <c r="D416" s="7">
        <f>125/15</f>
        <v>8.3333333333333339</v>
      </c>
      <c r="E416" s="8">
        <f t="shared" si="26"/>
        <v>0</v>
      </c>
      <c r="F416" s="13"/>
    </row>
    <row r="417" spans="1:6">
      <c r="A417" s="6" t="s">
        <v>391</v>
      </c>
      <c r="B417" s="6" t="s">
        <v>124</v>
      </c>
      <c r="C417" s="6" t="s">
        <v>34</v>
      </c>
      <c r="D417" s="7">
        <f>53/25</f>
        <v>2.12</v>
      </c>
      <c r="E417" s="8">
        <f t="shared" si="26"/>
        <v>0</v>
      </c>
      <c r="F417" s="13"/>
    </row>
    <row r="418" spans="1:6">
      <c r="A418" s="6" t="s">
        <v>408</v>
      </c>
      <c r="B418" s="6" t="s">
        <v>124</v>
      </c>
      <c r="C418" s="6" t="s">
        <v>284</v>
      </c>
      <c r="D418" s="7">
        <v>5</v>
      </c>
      <c r="E418" s="8">
        <f t="shared" si="26"/>
        <v>0</v>
      </c>
      <c r="F418" s="13"/>
    </row>
    <row r="419" spans="1:6">
      <c r="A419" s="6" t="s">
        <v>32</v>
      </c>
      <c r="B419" s="6" t="s">
        <v>124</v>
      </c>
      <c r="C419" s="6" t="s">
        <v>71</v>
      </c>
      <c r="D419" s="7">
        <f>139.9/10</f>
        <v>13.99</v>
      </c>
      <c r="E419" s="8">
        <f t="shared" si="26"/>
        <v>0</v>
      </c>
      <c r="F419" s="13"/>
    </row>
    <row r="420" spans="1:6">
      <c r="A420" s="6" t="s">
        <v>35</v>
      </c>
      <c r="B420" s="6" t="s">
        <v>124</v>
      </c>
      <c r="C420" s="6" t="s">
        <v>285</v>
      </c>
      <c r="D420" s="7">
        <v>9.9499999999999993</v>
      </c>
      <c r="E420" s="8">
        <f t="shared" si="26"/>
        <v>0</v>
      </c>
      <c r="F420" s="13"/>
    </row>
    <row r="421" spans="1:6">
      <c r="A421" s="2"/>
      <c r="B421" s="2"/>
      <c r="C421" s="2"/>
      <c r="D421" s="3"/>
      <c r="E421" s="4"/>
      <c r="F421" s="13"/>
    </row>
    <row r="422" spans="1:6">
      <c r="A422" s="1" t="s">
        <v>616</v>
      </c>
      <c r="B422" s="6" t="s">
        <v>129</v>
      </c>
      <c r="C422" s="2"/>
      <c r="D422" s="3"/>
      <c r="E422" s="4"/>
    </row>
    <row r="423" spans="1:6">
      <c r="A423" s="6" t="s">
        <v>287</v>
      </c>
      <c r="B423" s="6" t="s">
        <v>124</v>
      </c>
      <c r="C423" s="6" t="s">
        <v>123</v>
      </c>
      <c r="D423" s="7">
        <v>3</v>
      </c>
      <c r="E423" s="8">
        <f t="shared" ref="E423:E433" si="27">B423*D423</f>
        <v>0</v>
      </c>
    </row>
    <row r="424" spans="1:6">
      <c r="A424" s="6" t="s">
        <v>24</v>
      </c>
      <c r="B424" s="6" t="s">
        <v>124</v>
      </c>
      <c r="C424" s="6" t="s">
        <v>8</v>
      </c>
      <c r="D424" s="7">
        <f>SUM(52.8/5)*2.2</f>
        <v>23.231999999999999</v>
      </c>
      <c r="E424" s="8">
        <f t="shared" si="27"/>
        <v>0</v>
      </c>
      <c r="F424" s="13"/>
    </row>
    <row r="425" spans="1:6">
      <c r="A425" s="6" t="s">
        <v>147</v>
      </c>
      <c r="B425" s="6" t="s">
        <v>124</v>
      </c>
      <c r="C425" s="6" t="s">
        <v>123</v>
      </c>
      <c r="D425" s="7">
        <f>40.2/5</f>
        <v>8.0400000000000009</v>
      </c>
      <c r="E425" s="8">
        <f t="shared" si="27"/>
        <v>0</v>
      </c>
      <c r="F425" s="13"/>
    </row>
    <row r="426" spans="1:6">
      <c r="A426" s="6" t="s">
        <v>26</v>
      </c>
      <c r="B426" s="6" t="s">
        <v>124</v>
      </c>
      <c r="C426" s="6" t="s">
        <v>8</v>
      </c>
      <c r="D426" s="7">
        <f>23.49/2.5</f>
        <v>9.395999999999999</v>
      </c>
      <c r="E426" s="8">
        <f t="shared" si="27"/>
        <v>0</v>
      </c>
      <c r="F426" s="13"/>
    </row>
    <row r="427" spans="1:6">
      <c r="A427" s="6" t="s">
        <v>426</v>
      </c>
      <c r="B427" s="6" t="s">
        <v>124</v>
      </c>
      <c r="C427" s="6" t="s">
        <v>8</v>
      </c>
      <c r="D427" s="7">
        <f>33.75/12.5</f>
        <v>2.7</v>
      </c>
      <c r="E427" s="8">
        <f t="shared" si="27"/>
        <v>0</v>
      </c>
      <c r="F427" s="13"/>
    </row>
    <row r="428" spans="1:6">
      <c r="A428" s="6" t="s">
        <v>29</v>
      </c>
      <c r="B428" s="6" t="s">
        <v>124</v>
      </c>
      <c r="C428" s="6" t="s">
        <v>123</v>
      </c>
      <c r="D428" s="7">
        <v>3.25</v>
      </c>
      <c r="E428" s="8">
        <f t="shared" si="27"/>
        <v>0</v>
      </c>
      <c r="F428" s="13"/>
    </row>
    <row r="429" spans="1:6">
      <c r="A429" s="6" t="s">
        <v>288</v>
      </c>
      <c r="B429" s="6" t="s">
        <v>124</v>
      </c>
      <c r="C429" s="6" t="s">
        <v>8</v>
      </c>
      <c r="D429" s="7">
        <f>25.49/5</f>
        <v>5.0979999999999999</v>
      </c>
      <c r="E429" s="8">
        <f t="shared" si="27"/>
        <v>0</v>
      </c>
      <c r="F429" s="13"/>
    </row>
    <row r="430" spans="1:6">
      <c r="A430" s="6" t="s">
        <v>167</v>
      </c>
      <c r="B430" s="6" t="s">
        <v>124</v>
      </c>
      <c r="C430" s="6" t="s">
        <v>123</v>
      </c>
      <c r="D430" s="7">
        <v>2.4300000000000002</v>
      </c>
      <c r="E430" s="8">
        <f t="shared" si="27"/>
        <v>0</v>
      </c>
      <c r="F430" s="13"/>
    </row>
    <row r="431" spans="1:6">
      <c r="A431" s="6" t="s">
        <v>6</v>
      </c>
      <c r="B431" s="6" t="s">
        <v>124</v>
      </c>
      <c r="C431" s="6" t="s">
        <v>105</v>
      </c>
      <c r="D431" s="7">
        <v>4.9000000000000004</v>
      </c>
      <c r="E431" s="8">
        <f t="shared" si="27"/>
        <v>0</v>
      </c>
      <c r="F431" s="13"/>
    </row>
    <row r="432" spans="1:6">
      <c r="A432" s="6" t="s">
        <v>289</v>
      </c>
      <c r="B432" s="6" t="s">
        <v>124</v>
      </c>
      <c r="C432" s="6" t="s">
        <v>135</v>
      </c>
      <c r="D432" s="7">
        <v>2.5</v>
      </c>
      <c r="E432" s="8">
        <f t="shared" si="27"/>
        <v>0</v>
      </c>
      <c r="F432" s="13"/>
    </row>
    <row r="433" spans="1:6">
      <c r="A433" s="6" t="s">
        <v>290</v>
      </c>
      <c r="B433" s="6" t="s">
        <v>124</v>
      </c>
      <c r="C433" s="6" t="s">
        <v>8</v>
      </c>
      <c r="D433" s="7">
        <v>17.850000000000001</v>
      </c>
      <c r="E433" s="8">
        <f t="shared" si="27"/>
        <v>0</v>
      </c>
      <c r="F433" s="13"/>
    </row>
    <row r="434" spans="1:6">
      <c r="A434" s="2"/>
      <c r="B434" s="2"/>
      <c r="C434" s="2"/>
      <c r="D434" s="3"/>
      <c r="E434" s="4"/>
      <c r="F434" s="13"/>
    </row>
    <row r="435" spans="1:6">
      <c r="A435" s="1" t="s">
        <v>618</v>
      </c>
      <c r="B435" s="6" t="s">
        <v>129</v>
      </c>
      <c r="C435" s="2"/>
      <c r="D435" s="3"/>
      <c r="E435" s="4"/>
    </row>
    <row r="436" spans="1:6">
      <c r="A436" s="6" t="s">
        <v>291</v>
      </c>
      <c r="B436" s="6" t="s">
        <v>124</v>
      </c>
      <c r="C436" s="6" t="s">
        <v>89</v>
      </c>
      <c r="D436" s="7">
        <f>21.08/4</f>
        <v>5.27</v>
      </c>
      <c r="E436" s="8">
        <f t="shared" ref="E436:E448" si="28">B436*D436</f>
        <v>0</v>
      </c>
    </row>
    <row r="437" spans="1:6">
      <c r="A437" s="6" t="s">
        <v>79</v>
      </c>
      <c r="B437" s="6" t="s">
        <v>124</v>
      </c>
      <c r="C437" s="6" t="s">
        <v>71</v>
      </c>
      <c r="D437" s="7">
        <f>16.87/5</f>
        <v>3.3740000000000001</v>
      </c>
      <c r="E437" s="8">
        <f t="shared" si="28"/>
        <v>0</v>
      </c>
      <c r="F437" s="13"/>
    </row>
    <row r="438" spans="1:6">
      <c r="A438" s="6" t="s">
        <v>76</v>
      </c>
      <c r="B438" s="6" t="s">
        <v>124</v>
      </c>
      <c r="C438" s="6" t="s">
        <v>205</v>
      </c>
      <c r="D438" s="7">
        <v>5.93</v>
      </c>
      <c r="E438" s="8">
        <f t="shared" si="28"/>
        <v>0</v>
      </c>
      <c r="F438" s="13"/>
    </row>
    <row r="439" spans="1:6">
      <c r="A439" s="6" t="s">
        <v>456</v>
      </c>
      <c r="B439" s="6" t="s">
        <v>124</v>
      </c>
      <c r="C439" s="6" t="s">
        <v>38</v>
      </c>
      <c r="D439" s="7">
        <v>4</v>
      </c>
      <c r="E439" s="8">
        <f>B439*D439</f>
        <v>0</v>
      </c>
      <c r="F439" s="13"/>
    </row>
    <row r="440" spans="1:6">
      <c r="A440" s="6" t="s">
        <v>87</v>
      </c>
      <c r="B440" s="6" t="s">
        <v>124</v>
      </c>
      <c r="C440" s="6" t="s">
        <v>38</v>
      </c>
      <c r="D440" s="7">
        <v>3.8</v>
      </c>
      <c r="E440" s="8">
        <f t="shared" si="28"/>
        <v>0</v>
      </c>
      <c r="F440" s="13"/>
    </row>
    <row r="441" spans="1:6">
      <c r="A441" s="6" t="s">
        <v>78</v>
      </c>
      <c r="B441" s="6" t="s">
        <v>124</v>
      </c>
      <c r="C441" s="6" t="s">
        <v>80</v>
      </c>
      <c r="D441" s="7">
        <v>8.48</v>
      </c>
      <c r="E441" s="8">
        <f t="shared" si="28"/>
        <v>0</v>
      </c>
      <c r="F441" s="13"/>
    </row>
    <row r="442" spans="1:6">
      <c r="A442" s="6" t="s">
        <v>455</v>
      </c>
      <c r="B442" s="6" t="s">
        <v>124</v>
      </c>
      <c r="C442" s="6" t="s">
        <v>71</v>
      </c>
      <c r="D442" s="7">
        <v>3</v>
      </c>
      <c r="E442" s="8">
        <f t="shared" si="28"/>
        <v>0</v>
      </c>
      <c r="F442" s="13"/>
    </row>
    <row r="443" spans="1:6">
      <c r="A443" s="6" t="s">
        <v>292</v>
      </c>
      <c r="B443" s="6" t="s">
        <v>124</v>
      </c>
      <c r="C443" s="6" t="s">
        <v>358</v>
      </c>
      <c r="D443" s="7">
        <v>1.49</v>
      </c>
      <c r="E443" s="8">
        <f t="shared" si="28"/>
        <v>0</v>
      </c>
      <c r="F443" s="13"/>
    </row>
    <row r="444" spans="1:6">
      <c r="A444" s="6" t="s">
        <v>92</v>
      </c>
      <c r="B444" s="6" t="s">
        <v>124</v>
      </c>
      <c r="C444" s="6" t="s">
        <v>293</v>
      </c>
      <c r="D444" s="7">
        <f>40/12</f>
        <v>3.3333333333333335</v>
      </c>
      <c r="E444" s="8">
        <f t="shared" si="28"/>
        <v>0</v>
      </c>
      <c r="F444" s="13"/>
    </row>
    <row r="445" spans="1:6">
      <c r="A445" s="6" t="s">
        <v>86</v>
      </c>
      <c r="B445" s="6" t="s">
        <v>124</v>
      </c>
      <c r="C445" s="6" t="s">
        <v>38</v>
      </c>
      <c r="D445" s="7">
        <v>6.08</v>
      </c>
      <c r="E445" s="8">
        <f t="shared" si="28"/>
        <v>0</v>
      </c>
      <c r="F445" s="13"/>
    </row>
    <row r="446" spans="1:6">
      <c r="A446" s="6" t="s">
        <v>37</v>
      </c>
      <c r="B446" s="6" t="s">
        <v>124</v>
      </c>
      <c r="C446" s="6" t="s">
        <v>38</v>
      </c>
      <c r="D446" s="7">
        <v>3.36</v>
      </c>
      <c r="E446" s="8">
        <f t="shared" si="28"/>
        <v>0</v>
      </c>
      <c r="F446" s="13"/>
    </row>
    <row r="447" spans="1:6">
      <c r="A447" s="6" t="s">
        <v>294</v>
      </c>
      <c r="B447" s="6" t="s">
        <v>124</v>
      </c>
      <c r="C447" s="6" t="s">
        <v>89</v>
      </c>
      <c r="D447" s="7">
        <f>7.41/4</f>
        <v>1.8525</v>
      </c>
      <c r="E447" s="8">
        <f t="shared" si="28"/>
        <v>0</v>
      </c>
      <c r="F447" s="13"/>
    </row>
    <row r="448" spans="1:6">
      <c r="A448" s="6" t="s">
        <v>88</v>
      </c>
      <c r="B448" s="6" t="s">
        <v>124</v>
      </c>
      <c r="C448" s="6" t="s">
        <v>80</v>
      </c>
      <c r="D448" s="7">
        <f>16.95/2</f>
        <v>8.4749999999999996</v>
      </c>
      <c r="E448" s="8">
        <f t="shared" si="28"/>
        <v>0</v>
      </c>
      <c r="F448" s="13"/>
    </row>
    <row r="449" spans="1:6">
      <c r="A449" s="14" t="s">
        <v>295</v>
      </c>
      <c r="B449" s="2"/>
      <c r="C449" s="2"/>
      <c r="D449" s="3"/>
      <c r="E449" s="15">
        <f>SUM(E11:E448)</f>
        <v>0</v>
      </c>
      <c r="F449" s="13"/>
    </row>
    <row r="450" spans="1:6">
      <c r="A450" s="2"/>
      <c r="B450" s="2"/>
      <c r="C450" s="2"/>
      <c r="D450" s="3"/>
      <c r="E450" s="4"/>
    </row>
    <row r="451" spans="1:6">
      <c r="A451" s="1" t="s">
        <v>619</v>
      </c>
      <c r="B451" s="6" t="s">
        <v>129</v>
      </c>
      <c r="C451" s="2"/>
      <c r="D451" s="3"/>
      <c r="E451" s="9" t="s">
        <v>129</v>
      </c>
    </row>
    <row r="452" spans="1:6">
      <c r="A452" s="6"/>
      <c r="B452" s="6"/>
      <c r="C452" s="6"/>
      <c r="D452" s="7"/>
      <c r="E452" s="8"/>
      <c r="F452" s="13"/>
    </row>
    <row r="453" spans="1:6">
      <c r="A453" s="6" t="s">
        <v>20</v>
      </c>
      <c r="B453" s="6" t="s">
        <v>124</v>
      </c>
      <c r="C453" s="6" t="s">
        <v>74</v>
      </c>
      <c r="D453" s="7">
        <f>11.55/4</f>
        <v>2.8875000000000002</v>
      </c>
      <c r="E453" s="8">
        <f t="shared" ref="E453:E467" si="29">D453*B453</f>
        <v>0</v>
      </c>
      <c r="F453" s="13"/>
    </row>
    <row r="454" spans="1:6">
      <c r="A454" s="6" t="s">
        <v>297</v>
      </c>
      <c r="B454" s="6" t="s">
        <v>124</v>
      </c>
      <c r="C454" s="6" t="s">
        <v>296</v>
      </c>
      <c r="D454" s="7">
        <v>4.93</v>
      </c>
      <c r="E454" s="8">
        <f t="shared" si="29"/>
        <v>0</v>
      </c>
      <c r="F454" s="13"/>
    </row>
    <row r="455" spans="1:6">
      <c r="A455" s="6" t="s">
        <v>298</v>
      </c>
      <c r="B455" s="6" t="s">
        <v>124</v>
      </c>
      <c r="C455" s="6" t="s">
        <v>74</v>
      </c>
      <c r="D455" s="7">
        <v>4.67</v>
      </c>
      <c r="E455" s="8">
        <f t="shared" si="29"/>
        <v>0</v>
      </c>
      <c r="F455" s="13"/>
    </row>
    <row r="456" spans="1:6">
      <c r="A456" s="6" t="s">
        <v>394</v>
      </c>
      <c r="B456" s="6" t="s">
        <v>124</v>
      </c>
      <c r="C456" s="6" t="s">
        <v>296</v>
      </c>
      <c r="D456" s="7">
        <f>20.26/12</f>
        <v>1.6883333333333335</v>
      </c>
      <c r="E456" s="8">
        <f t="shared" si="29"/>
        <v>0</v>
      </c>
      <c r="F456" s="13"/>
    </row>
    <row r="457" spans="1:6">
      <c r="A457" s="6" t="s">
        <v>299</v>
      </c>
      <c r="B457" s="6" t="s">
        <v>124</v>
      </c>
      <c r="C457" s="6" t="s">
        <v>74</v>
      </c>
      <c r="D457" s="7">
        <f>36.21/4</f>
        <v>9.0525000000000002</v>
      </c>
      <c r="E457" s="8">
        <f t="shared" si="29"/>
        <v>0</v>
      </c>
      <c r="F457" s="13"/>
    </row>
    <row r="458" spans="1:6">
      <c r="A458" s="6" t="s">
        <v>621</v>
      </c>
      <c r="B458" s="6" t="s">
        <v>124</v>
      </c>
      <c r="C458" s="6" t="s">
        <v>296</v>
      </c>
      <c r="D458" s="7">
        <v>55</v>
      </c>
      <c r="E458" s="8">
        <f t="shared" si="29"/>
        <v>0</v>
      </c>
      <c r="F458" s="13"/>
    </row>
    <row r="459" spans="1:6">
      <c r="A459" s="6" t="s">
        <v>300</v>
      </c>
      <c r="B459" s="6" t="s">
        <v>124</v>
      </c>
      <c r="C459" s="6" t="s">
        <v>296</v>
      </c>
      <c r="D459" s="7">
        <v>1.85</v>
      </c>
      <c r="E459" s="8">
        <f t="shared" si="29"/>
        <v>0</v>
      </c>
      <c r="F459" s="13"/>
    </row>
    <row r="460" spans="1:6">
      <c r="A460" s="6" t="s">
        <v>40</v>
      </c>
      <c r="B460" s="6" t="s">
        <v>124</v>
      </c>
      <c r="C460" s="6" t="s">
        <v>130</v>
      </c>
      <c r="D460" s="7">
        <f>24.17/12</f>
        <v>2.0141666666666667</v>
      </c>
      <c r="E460" s="8">
        <f t="shared" si="29"/>
        <v>0</v>
      </c>
      <c r="F460" s="13"/>
    </row>
    <row r="461" spans="1:6">
      <c r="A461" s="6" t="s">
        <v>301</v>
      </c>
      <c r="B461" s="6" t="s">
        <v>124</v>
      </c>
      <c r="C461" s="6" t="s">
        <v>74</v>
      </c>
      <c r="D461" s="7">
        <v>38.450000000000003</v>
      </c>
      <c r="E461" s="8">
        <f t="shared" si="29"/>
        <v>0</v>
      </c>
      <c r="F461" s="13"/>
    </row>
    <row r="462" spans="1:6">
      <c r="A462" s="6" t="s">
        <v>302</v>
      </c>
      <c r="B462" s="6" t="s">
        <v>124</v>
      </c>
      <c r="C462" s="6" t="s">
        <v>296</v>
      </c>
      <c r="D462" s="7">
        <v>9.18</v>
      </c>
      <c r="E462" s="8">
        <f t="shared" si="29"/>
        <v>0</v>
      </c>
      <c r="F462" s="13"/>
    </row>
    <row r="463" spans="1:6">
      <c r="A463" s="6" t="s">
        <v>303</v>
      </c>
      <c r="B463" s="6" t="s">
        <v>124</v>
      </c>
      <c r="C463" s="6" t="s">
        <v>296</v>
      </c>
      <c r="D463" s="7">
        <v>7.68</v>
      </c>
      <c r="E463" s="8">
        <f t="shared" si="29"/>
        <v>0</v>
      </c>
      <c r="F463" s="13"/>
    </row>
    <row r="464" spans="1:6">
      <c r="A464" s="6" t="s">
        <v>304</v>
      </c>
      <c r="B464" s="6" t="s">
        <v>124</v>
      </c>
      <c r="C464" s="6" t="s">
        <v>268</v>
      </c>
      <c r="D464" s="7">
        <v>4.95</v>
      </c>
      <c r="E464" s="8">
        <f t="shared" si="29"/>
        <v>0</v>
      </c>
      <c r="F464" s="13"/>
    </row>
    <row r="465" spans="1:6">
      <c r="A465" s="6" t="s">
        <v>305</v>
      </c>
      <c r="B465" s="6" t="s">
        <v>124</v>
      </c>
      <c r="C465" s="6" t="s">
        <v>306</v>
      </c>
      <c r="D465" s="7">
        <f>23/12</f>
        <v>1.9166666666666667</v>
      </c>
      <c r="E465" s="8">
        <f t="shared" si="29"/>
        <v>0</v>
      </c>
      <c r="F465" s="13"/>
    </row>
    <row r="466" spans="1:6">
      <c r="A466" s="6" t="s">
        <v>307</v>
      </c>
      <c r="B466" s="6" t="s">
        <v>124</v>
      </c>
      <c r="C466" s="6" t="s">
        <v>308</v>
      </c>
      <c r="D466" s="7">
        <v>24.9</v>
      </c>
      <c r="E466" s="8">
        <f t="shared" si="29"/>
        <v>0</v>
      </c>
      <c r="F466" s="13"/>
    </row>
    <row r="467" spans="1:6">
      <c r="A467" s="6" t="s">
        <v>309</v>
      </c>
      <c r="B467" s="6" t="s">
        <v>124</v>
      </c>
      <c r="C467" s="6" t="s">
        <v>310</v>
      </c>
      <c r="D467" s="7">
        <v>5.86</v>
      </c>
      <c r="E467" s="8">
        <f t="shared" si="29"/>
        <v>0</v>
      </c>
      <c r="F467" s="13"/>
    </row>
    <row r="468" spans="1:6">
      <c r="A468" s="6" t="s">
        <v>311</v>
      </c>
      <c r="B468" s="6" t="s">
        <v>124</v>
      </c>
      <c r="C468" s="6" t="s">
        <v>296</v>
      </c>
      <c r="D468" s="7">
        <v>4.1900000000000004</v>
      </c>
      <c r="E468" s="8">
        <f>D468*B468</f>
        <v>0</v>
      </c>
      <c r="F468" s="13"/>
    </row>
    <row r="469" spans="1:6">
      <c r="A469" s="16" t="s">
        <v>312</v>
      </c>
      <c r="B469" s="6" t="s">
        <v>124</v>
      </c>
      <c r="C469" s="6" t="s">
        <v>128</v>
      </c>
      <c r="D469" s="7">
        <v>7.5</v>
      </c>
      <c r="E469" s="8">
        <f>D469*B469</f>
        <v>0</v>
      </c>
      <c r="F469" s="13"/>
    </row>
    <row r="470" spans="1:6">
      <c r="A470" s="6" t="s">
        <v>466</v>
      </c>
      <c r="B470" s="6" t="s">
        <v>124</v>
      </c>
      <c r="C470" s="6" t="s">
        <v>128</v>
      </c>
      <c r="D470" s="7">
        <v>15.72</v>
      </c>
      <c r="E470" s="8">
        <f>D470*B470</f>
        <v>0</v>
      </c>
      <c r="F470" s="13"/>
    </row>
    <row r="471" spans="1:6">
      <c r="A471" s="2"/>
      <c r="B471" s="2"/>
      <c r="C471" s="2"/>
      <c r="D471" s="3"/>
      <c r="E471" s="4"/>
    </row>
    <row r="472" spans="1:6">
      <c r="A472" s="14" t="s">
        <v>313</v>
      </c>
      <c r="B472" s="6" t="s">
        <v>129</v>
      </c>
      <c r="C472" s="6" t="s">
        <v>129</v>
      </c>
      <c r="D472" s="10" t="s">
        <v>129</v>
      </c>
      <c r="E472" s="15">
        <f>SUM(E452:E470)</f>
        <v>0</v>
      </c>
    </row>
    <row r="473" spans="1:6">
      <c r="A473" s="2"/>
      <c r="B473" s="2"/>
      <c r="C473" s="2"/>
      <c r="D473" s="3"/>
      <c r="E473" s="4"/>
    </row>
    <row r="474" spans="1:6">
      <c r="A474" s="1" t="s">
        <v>620</v>
      </c>
      <c r="B474" s="2"/>
      <c r="C474" s="2"/>
      <c r="D474" s="3"/>
      <c r="E474" s="4"/>
      <c r="F474" s="13"/>
    </row>
    <row r="475" spans="1:6">
      <c r="A475" s="1"/>
      <c r="B475" s="2"/>
      <c r="C475" s="2"/>
      <c r="D475" s="3"/>
      <c r="E475" s="4"/>
      <c r="F475" s="13"/>
    </row>
    <row r="476" spans="1:6">
      <c r="A476" s="6" t="s">
        <v>72</v>
      </c>
      <c r="B476" s="6" t="s">
        <v>124</v>
      </c>
      <c r="C476" s="6" t="s">
        <v>314</v>
      </c>
      <c r="D476" s="7">
        <v>6.63</v>
      </c>
      <c r="E476" s="8">
        <f t="shared" ref="E476:E495" si="30">B476*D476</f>
        <v>0</v>
      </c>
      <c r="F476" s="13"/>
    </row>
    <row r="477" spans="1:6">
      <c r="A477" s="6" t="s">
        <v>327</v>
      </c>
      <c r="B477" s="6" t="s">
        <v>124</v>
      </c>
      <c r="C477" s="6">
        <v>500</v>
      </c>
      <c r="D477" s="7">
        <v>3.99</v>
      </c>
      <c r="E477" s="8">
        <f t="shared" si="30"/>
        <v>0</v>
      </c>
      <c r="F477" s="13"/>
    </row>
    <row r="478" spans="1:6">
      <c r="A478" s="6" t="s">
        <v>315</v>
      </c>
      <c r="B478" s="6" t="s">
        <v>124</v>
      </c>
      <c r="C478" s="17" t="s">
        <v>115</v>
      </c>
      <c r="D478" s="7">
        <v>16.309999999999999</v>
      </c>
      <c r="E478" s="8">
        <f t="shared" si="30"/>
        <v>0</v>
      </c>
      <c r="F478" s="13"/>
    </row>
    <row r="479" spans="1:6">
      <c r="A479" s="6" t="s">
        <v>77</v>
      </c>
      <c r="B479" s="6" t="s">
        <v>124</v>
      </c>
      <c r="C479" s="6" t="s">
        <v>316</v>
      </c>
      <c r="D479" s="7">
        <v>15.24</v>
      </c>
      <c r="E479" s="8">
        <f t="shared" si="30"/>
        <v>0</v>
      </c>
      <c r="F479" s="13"/>
    </row>
    <row r="480" spans="1:6">
      <c r="A480" s="6" t="s">
        <v>84</v>
      </c>
      <c r="B480" s="6" t="s">
        <v>124</v>
      </c>
      <c r="C480" s="6" t="s">
        <v>317</v>
      </c>
      <c r="D480" s="7">
        <v>13.09</v>
      </c>
      <c r="E480" s="8">
        <f t="shared" si="30"/>
        <v>0</v>
      </c>
      <c r="F480" s="13"/>
    </row>
    <row r="481" spans="1:6">
      <c r="A481" s="6" t="s">
        <v>318</v>
      </c>
      <c r="B481" s="6" t="s">
        <v>124</v>
      </c>
      <c r="C481" s="6" t="s">
        <v>185</v>
      </c>
      <c r="D481" s="7">
        <v>18.13</v>
      </c>
      <c r="E481" s="8">
        <f t="shared" si="30"/>
        <v>0</v>
      </c>
      <c r="F481" s="13"/>
    </row>
    <row r="482" spans="1:6">
      <c r="A482" s="6" t="s">
        <v>319</v>
      </c>
      <c r="B482" s="6" t="s">
        <v>124</v>
      </c>
      <c r="C482" s="6" t="s">
        <v>148</v>
      </c>
      <c r="D482" s="7">
        <v>31</v>
      </c>
      <c r="E482" s="8">
        <f t="shared" si="30"/>
        <v>0</v>
      </c>
      <c r="F482" s="13"/>
    </row>
    <row r="483" spans="1:6">
      <c r="A483" s="6" t="s">
        <v>320</v>
      </c>
      <c r="B483" s="6" t="s">
        <v>124</v>
      </c>
      <c r="C483" s="6" t="s">
        <v>185</v>
      </c>
      <c r="D483" s="7">
        <v>26.92</v>
      </c>
      <c r="E483" s="8">
        <f t="shared" si="30"/>
        <v>0</v>
      </c>
      <c r="F483" s="13"/>
    </row>
    <row r="484" spans="1:6">
      <c r="A484" s="6" t="s">
        <v>97</v>
      </c>
      <c r="B484" s="6" t="s">
        <v>124</v>
      </c>
      <c r="C484" s="6" t="s">
        <v>130</v>
      </c>
      <c r="D484" s="7">
        <v>11.38</v>
      </c>
      <c r="E484" s="8">
        <f t="shared" si="30"/>
        <v>0</v>
      </c>
      <c r="F484" s="13"/>
    </row>
    <row r="485" spans="1:6">
      <c r="A485" s="6" t="s">
        <v>321</v>
      </c>
      <c r="B485" s="6" t="s">
        <v>124</v>
      </c>
      <c r="C485" s="6" t="s">
        <v>148</v>
      </c>
      <c r="D485" s="7">
        <v>108.75</v>
      </c>
      <c r="E485" s="8">
        <f t="shared" si="30"/>
        <v>0</v>
      </c>
      <c r="F485" s="13"/>
    </row>
    <row r="486" spans="1:6">
      <c r="A486" s="6" t="s">
        <v>322</v>
      </c>
      <c r="B486" s="6" t="s">
        <v>124</v>
      </c>
      <c r="C486" s="6" t="s">
        <v>314</v>
      </c>
      <c r="D486" s="7">
        <v>13.39</v>
      </c>
      <c r="E486" s="8">
        <f t="shared" si="30"/>
        <v>0</v>
      </c>
      <c r="F486" s="13"/>
    </row>
    <row r="487" spans="1:6">
      <c r="A487" s="6" t="s">
        <v>113</v>
      </c>
      <c r="B487" s="6" t="s">
        <v>124</v>
      </c>
      <c r="C487" s="6" t="s">
        <v>148</v>
      </c>
      <c r="D487" s="7">
        <v>25.9</v>
      </c>
      <c r="E487" s="8">
        <f t="shared" si="30"/>
        <v>0</v>
      </c>
      <c r="F487" s="13"/>
    </row>
    <row r="488" spans="1:6">
      <c r="A488" s="6" t="s">
        <v>323</v>
      </c>
      <c r="B488" s="6" t="s">
        <v>124</v>
      </c>
      <c r="C488" s="6" t="s">
        <v>314</v>
      </c>
      <c r="D488" s="7">
        <v>20.59</v>
      </c>
      <c r="E488" s="8">
        <f t="shared" si="30"/>
        <v>0</v>
      </c>
      <c r="F488" s="13"/>
    </row>
    <row r="489" spans="1:6">
      <c r="A489" s="6" t="s">
        <v>324</v>
      </c>
      <c r="B489" s="6" t="s">
        <v>124</v>
      </c>
      <c r="C489" s="6" t="s">
        <v>314</v>
      </c>
      <c r="D489" s="7">
        <v>31.84</v>
      </c>
      <c r="E489" s="8">
        <f t="shared" si="30"/>
        <v>0</v>
      </c>
      <c r="F489" s="13"/>
    </row>
    <row r="490" spans="1:6">
      <c r="A490" s="6" t="s">
        <v>500</v>
      </c>
      <c r="B490" s="6" t="s">
        <v>124</v>
      </c>
      <c r="C490" s="6" t="s">
        <v>200</v>
      </c>
      <c r="D490" s="7">
        <f>97.32/12</f>
        <v>8.11</v>
      </c>
      <c r="E490" s="8">
        <f t="shared" si="30"/>
        <v>0</v>
      </c>
      <c r="F490" s="13"/>
    </row>
    <row r="491" spans="1:6">
      <c r="A491" s="6" t="s">
        <v>325</v>
      </c>
      <c r="B491" s="6" t="s">
        <v>124</v>
      </c>
      <c r="C491" s="6" t="s">
        <v>200</v>
      </c>
      <c r="D491" s="7">
        <f>4.39/4</f>
        <v>1.0974999999999999</v>
      </c>
      <c r="E491" s="8">
        <f t="shared" si="30"/>
        <v>0</v>
      </c>
      <c r="F491" s="13"/>
    </row>
    <row r="492" spans="1:6">
      <c r="A492" s="6" t="s">
        <v>464</v>
      </c>
      <c r="B492" s="6" t="s">
        <v>124</v>
      </c>
      <c r="C492" s="6" t="s">
        <v>130</v>
      </c>
      <c r="D492" s="7">
        <f>92.07/300</f>
        <v>0.30689999999999995</v>
      </c>
      <c r="E492" s="8">
        <f t="shared" si="30"/>
        <v>0</v>
      </c>
      <c r="F492" s="13"/>
    </row>
    <row r="493" spans="1:6">
      <c r="A493" s="6" t="s">
        <v>463</v>
      </c>
      <c r="B493" s="6" t="s">
        <v>124</v>
      </c>
      <c r="C493" s="6" t="s">
        <v>130</v>
      </c>
      <c r="D493" s="7">
        <f>78.27/300</f>
        <v>0.26089999999999997</v>
      </c>
      <c r="E493" s="8">
        <f t="shared" si="30"/>
        <v>0</v>
      </c>
      <c r="F493" s="13"/>
    </row>
    <row r="494" spans="1:6">
      <c r="A494" s="6" t="s">
        <v>326</v>
      </c>
      <c r="B494" s="6" t="s">
        <v>124</v>
      </c>
      <c r="C494" s="6" t="s">
        <v>314</v>
      </c>
      <c r="D494" s="7">
        <v>23.32</v>
      </c>
      <c r="E494" s="8">
        <f t="shared" si="30"/>
        <v>0</v>
      </c>
      <c r="F494" s="13"/>
    </row>
    <row r="495" spans="1:6">
      <c r="A495" s="6" t="s">
        <v>110</v>
      </c>
      <c r="B495" s="6" t="s">
        <v>124</v>
      </c>
      <c r="C495" s="6" t="s">
        <v>314</v>
      </c>
      <c r="D495" s="7">
        <f>37.5/48</f>
        <v>0.78125</v>
      </c>
      <c r="E495" s="8">
        <f t="shared" si="30"/>
        <v>0</v>
      </c>
      <c r="F495" s="13"/>
    </row>
    <row r="496" spans="1:6">
      <c r="A496" s="2"/>
      <c r="B496" s="2"/>
      <c r="C496" s="2"/>
      <c r="D496" s="3"/>
      <c r="E496" s="4"/>
    </row>
    <row r="497" spans="1:5">
      <c r="A497" s="14" t="s">
        <v>501</v>
      </c>
      <c r="B497" s="2"/>
      <c r="C497" s="2"/>
      <c r="D497" s="3"/>
      <c r="E497" s="15">
        <f>SUM(E476:E495)</f>
        <v>0</v>
      </c>
    </row>
    <row r="498" spans="1:5">
      <c r="A498" s="2"/>
      <c r="B498" s="2"/>
      <c r="C498" s="2"/>
      <c r="D498" s="3"/>
      <c r="E498" s="4"/>
    </row>
  </sheetData>
  <sortState ref="A525:E545">
    <sortCondition ref="A525"/>
  </sortState>
  <phoneticPr fontId="0" type="noConversion"/>
  <pageMargins left="0.196850393700787" right="0.74803149606299202" top="0.39370078740157499" bottom="0.59055118110236204" header="0.511811023622047" footer="0.511811023622047"/>
  <pageSetup scale="90" orientation="portrait" horizontalDpi="4294967292"/>
  <headerFooter alignWithMargins="0"/>
  <rowBreaks count="9" manualBreakCount="9">
    <brk id="86" max="4" man="1"/>
    <brk id="113" max="4" man="1"/>
    <brk id="161" max="4" man="1"/>
    <brk id="219" max="4" man="1"/>
    <brk id="284" max="4" man="1"/>
    <brk id="346" max="4" man="1"/>
    <brk id="377" max="4" man="1"/>
    <brk id="434" max="4" man="1"/>
    <brk id="679" max="65535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"/>
  <sheetViews>
    <sheetView workbookViewId="0">
      <selection activeCell="A31" sqref="A31"/>
    </sheetView>
  </sheetViews>
  <sheetFormatPr baseColWidth="10" defaultColWidth="8.83203125" defaultRowHeight="15" x14ac:dyDescent="0"/>
  <cols>
    <col min="1" max="1" width="37.5" style="27" customWidth="1"/>
    <col min="2" max="2" width="8.1640625" style="27" customWidth="1"/>
    <col min="3" max="3" width="4" style="27" customWidth="1"/>
    <col min="4" max="4" width="8.83203125" style="106" customWidth="1"/>
    <col min="5" max="5" width="11" style="106" customWidth="1"/>
    <col min="6" max="6" width="8.83203125" style="27"/>
    <col min="7" max="7" width="32.6640625" style="27" customWidth="1"/>
    <col min="8" max="8" width="8.83203125" style="107"/>
    <col min="9" max="10" width="8.83203125" style="106"/>
    <col min="11" max="16384" width="8.83203125" style="27"/>
  </cols>
  <sheetData>
    <row r="1" spans="1:10" s="103" customFormat="1" ht="18">
      <c r="A1" s="103" t="s">
        <v>329</v>
      </c>
      <c r="D1" s="104"/>
      <c r="E1" s="104"/>
      <c r="H1" s="105"/>
      <c r="I1" s="104"/>
      <c r="J1" s="104"/>
    </row>
    <row r="2" spans="1:10">
      <c r="A2" s="27" t="s">
        <v>493</v>
      </c>
    </row>
    <row r="4" spans="1:10">
      <c r="A4" s="27" t="s">
        <v>330</v>
      </c>
      <c r="B4" s="27" t="s">
        <v>331</v>
      </c>
      <c r="C4" s="27" t="s">
        <v>328</v>
      </c>
      <c r="D4" s="106" t="s">
        <v>563</v>
      </c>
      <c r="E4" s="106" t="s">
        <v>332</v>
      </c>
    </row>
    <row r="5" spans="1:10">
      <c r="I5" s="108"/>
      <c r="J5" s="108"/>
    </row>
    <row r="6" spans="1:10">
      <c r="A6" s="27" t="s">
        <v>565</v>
      </c>
      <c r="B6" s="114">
        <v>0.15</v>
      </c>
      <c r="C6" s="27" t="s">
        <v>34</v>
      </c>
      <c r="D6" s="106">
        <v>28.99</v>
      </c>
      <c r="E6" s="106">
        <f>D6*B6</f>
        <v>4.3484999999999996</v>
      </c>
    </row>
    <row r="7" spans="1:10">
      <c r="A7" s="27" t="s">
        <v>566</v>
      </c>
      <c r="B7" s="114">
        <v>0.1</v>
      </c>
      <c r="C7" s="27" t="s">
        <v>34</v>
      </c>
      <c r="D7" s="106">
        <v>14.98</v>
      </c>
      <c r="E7" s="106">
        <f t="shared" ref="E7:E12" si="0">D7*B7</f>
        <v>1.4980000000000002</v>
      </c>
    </row>
    <row r="8" spans="1:10">
      <c r="A8" s="27" t="s">
        <v>567</v>
      </c>
      <c r="B8" s="114">
        <v>0.08</v>
      </c>
      <c r="C8" s="27" t="s">
        <v>34</v>
      </c>
      <c r="D8" s="106">
        <v>12.99</v>
      </c>
      <c r="E8" s="106">
        <f t="shared" si="0"/>
        <v>1.0392000000000001</v>
      </c>
    </row>
    <row r="9" spans="1:10">
      <c r="A9" s="27" t="s">
        <v>568</v>
      </c>
      <c r="B9" s="114">
        <v>0.05</v>
      </c>
      <c r="C9" s="27" t="s">
        <v>71</v>
      </c>
      <c r="D9" s="106">
        <v>8</v>
      </c>
      <c r="E9" s="106">
        <f t="shared" si="0"/>
        <v>0.4</v>
      </c>
    </row>
    <row r="10" spans="1:10">
      <c r="B10" s="114"/>
      <c r="E10" s="106">
        <f t="shared" si="0"/>
        <v>0</v>
      </c>
    </row>
    <row r="11" spans="1:10">
      <c r="B11" s="114"/>
      <c r="E11" s="106">
        <f t="shared" si="0"/>
        <v>0</v>
      </c>
    </row>
    <row r="12" spans="1:10">
      <c r="B12" s="114"/>
      <c r="E12" s="106">
        <f t="shared" si="0"/>
        <v>0</v>
      </c>
    </row>
    <row r="13" spans="1:10">
      <c r="B13" s="114"/>
      <c r="E13" s="106">
        <f>B13*D13</f>
        <v>0</v>
      </c>
    </row>
    <row r="14" spans="1:10">
      <c r="B14" s="114"/>
      <c r="E14" s="106">
        <f>B14*D14</f>
        <v>0</v>
      </c>
    </row>
    <row r="15" spans="1:10">
      <c r="B15" s="114"/>
      <c r="E15" s="106">
        <f t="shared" ref="E15:E18" si="1">D15*B15</f>
        <v>0</v>
      </c>
    </row>
    <row r="16" spans="1:10">
      <c r="B16" s="114"/>
      <c r="E16" s="106">
        <f t="shared" si="1"/>
        <v>0</v>
      </c>
    </row>
    <row r="17" spans="2:5">
      <c r="B17" s="114"/>
      <c r="E17" s="106">
        <f t="shared" si="1"/>
        <v>0</v>
      </c>
    </row>
    <row r="18" spans="2:5">
      <c r="B18" s="114"/>
      <c r="E18" s="106">
        <f t="shared" si="1"/>
        <v>0</v>
      </c>
    </row>
    <row r="19" spans="2:5">
      <c r="B19" s="114"/>
      <c r="E19" s="106">
        <f>B19*D19</f>
        <v>0</v>
      </c>
    </row>
    <row r="20" spans="2:5">
      <c r="B20" s="114"/>
      <c r="E20" s="106">
        <f>B20*D20</f>
        <v>0</v>
      </c>
    </row>
    <row r="21" spans="2:5">
      <c r="B21" s="114"/>
      <c r="E21" s="106">
        <f>B21*D21</f>
        <v>0</v>
      </c>
    </row>
    <row r="22" spans="2:5">
      <c r="B22" s="115"/>
      <c r="C22" s="109"/>
      <c r="D22" s="110"/>
      <c r="E22" s="110">
        <f>B22*D22</f>
        <v>0</v>
      </c>
    </row>
    <row r="23" spans="2:5" ht="16" thickBot="1">
      <c r="C23" s="27" t="s">
        <v>333</v>
      </c>
      <c r="E23" s="106">
        <f>SUM(E6:E22)</f>
        <v>7.2857000000000003</v>
      </c>
    </row>
    <row r="24" spans="2:5" ht="16" thickBot="1">
      <c r="B24" s="111"/>
      <c r="C24" s="27" t="s">
        <v>334</v>
      </c>
      <c r="E24" s="116">
        <v>0.3</v>
      </c>
    </row>
    <row r="25" spans="2:5" ht="16" thickBot="1">
      <c r="B25" s="27" t="s">
        <v>335</v>
      </c>
      <c r="E25" s="106">
        <f>E23/E24</f>
        <v>24.285666666666668</v>
      </c>
    </row>
    <row r="26" spans="2:5" ht="16" thickBot="1">
      <c r="B26" s="27" t="s">
        <v>336</v>
      </c>
      <c r="E26" s="117">
        <v>32</v>
      </c>
    </row>
    <row r="27" spans="2:5">
      <c r="B27" s="27" t="s">
        <v>337</v>
      </c>
      <c r="E27" s="112">
        <f>E23/E26</f>
        <v>0.22767812500000001</v>
      </c>
    </row>
    <row r="39" spans="1:1">
      <c r="A39" s="113"/>
    </row>
  </sheetData>
  <phoneticPr fontId="0" type="noConversion"/>
  <printOptions gridLines="1" gridLinesSet="0"/>
  <pageMargins left="0.39370078740157483" right="0.39370078740157483" top="0.39370078740157483" bottom="0.39370078740157483" header="0.51181102362204722" footer="0.51181102362204722"/>
  <pageSetup paperSize="5" orientation="portrait"/>
  <headerFooter alignWithMargins="0">
    <oddHeader>&amp;A</oddHeader>
    <oddFooter>Page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8"/>
  <sheetViews>
    <sheetView workbookViewId="0">
      <selection activeCell="A2" sqref="A2:XFD2"/>
    </sheetView>
  </sheetViews>
  <sheetFormatPr baseColWidth="10" defaultColWidth="8.83203125" defaultRowHeight="13" x14ac:dyDescent="0"/>
  <cols>
    <col min="1" max="1" width="18.6640625" style="49" customWidth="1"/>
    <col min="2" max="2" width="13.1640625" style="49" customWidth="1"/>
    <col min="3" max="3" width="10.6640625" style="49" customWidth="1"/>
    <col min="4" max="4" width="10.1640625" style="49" customWidth="1"/>
    <col min="5" max="5" width="8.5" style="49" customWidth="1"/>
    <col min="6" max="6" width="11.6640625" style="49" customWidth="1"/>
    <col min="7" max="8" width="8.83203125" style="49"/>
    <col min="9" max="9" width="8.33203125" style="49" bestFit="1" customWidth="1"/>
    <col min="10" max="16384" width="8.83203125" style="49"/>
  </cols>
  <sheetData>
    <row r="1" spans="1:9">
      <c r="A1" s="125" t="s">
        <v>522</v>
      </c>
      <c r="B1" s="125"/>
      <c r="C1" s="48"/>
      <c r="D1" s="48"/>
      <c r="E1" s="48"/>
      <c r="F1" s="48"/>
      <c r="G1" s="48"/>
      <c r="H1" s="48"/>
      <c r="I1" s="48"/>
    </row>
    <row r="2" spans="1:9">
      <c r="A2" s="77" t="s">
        <v>564</v>
      </c>
      <c r="B2" s="77"/>
      <c r="C2" s="48"/>
      <c r="D2" s="48"/>
      <c r="E2" s="48"/>
      <c r="F2" s="48"/>
      <c r="G2" s="48"/>
      <c r="H2" s="48"/>
      <c r="I2" s="48"/>
    </row>
    <row r="3" spans="1:9" ht="14" thickBot="1">
      <c r="A3" s="48"/>
      <c r="B3" s="48"/>
      <c r="C3" s="48"/>
      <c r="D3" s="48"/>
      <c r="E3" s="48"/>
      <c r="F3" s="48"/>
      <c r="G3" s="48"/>
      <c r="H3" s="48"/>
      <c r="I3" s="48"/>
    </row>
    <row r="4" spans="1:9" ht="14" thickBot="1">
      <c r="A4" s="50" t="s">
        <v>523</v>
      </c>
      <c r="B4" s="51" t="s">
        <v>524</v>
      </c>
      <c r="C4" s="52" t="s">
        <v>525</v>
      </c>
      <c r="D4" s="53">
        <v>125</v>
      </c>
      <c r="E4" s="52" t="s">
        <v>526</v>
      </c>
      <c r="G4" s="102">
        <f>H16/D10</f>
        <v>0.29296875</v>
      </c>
      <c r="H4" s="48"/>
      <c r="I4" s="48"/>
    </row>
    <row r="5" spans="1:9">
      <c r="A5" s="50" t="s">
        <v>527</v>
      </c>
      <c r="B5" s="54">
        <v>1</v>
      </c>
      <c r="C5" s="52"/>
      <c r="D5" s="52"/>
      <c r="E5" s="52"/>
      <c r="F5" s="52"/>
      <c r="G5" s="48"/>
      <c r="H5" s="48"/>
      <c r="I5" s="48"/>
    </row>
    <row r="6" spans="1:9">
      <c r="A6" s="50" t="s">
        <v>528</v>
      </c>
      <c r="B6" s="55" t="s">
        <v>529</v>
      </c>
      <c r="C6" s="52"/>
      <c r="D6" s="52"/>
      <c r="E6" s="52"/>
      <c r="F6" s="52"/>
      <c r="G6" s="48"/>
      <c r="H6" s="48"/>
      <c r="I6" s="48"/>
    </row>
    <row r="7" spans="1:9" ht="14" thickBot="1">
      <c r="A7" s="50" t="s">
        <v>530</v>
      </c>
      <c r="B7" s="56" t="s">
        <v>531</v>
      </c>
      <c r="C7" s="52"/>
      <c r="D7" s="52"/>
      <c r="E7" s="52"/>
      <c r="F7" s="52"/>
      <c r="G7" s="48"/>
      <c r="H7" s="48"/>
      <c r="I7" s="48"/>
    </row>
    <row r="8" spans="1:9" ht="39">
      <c r="A8" s="57" t="s">
        <v>532</v>
      </c>
      <c r="B8" s="57" t="s">
        <v>533</v>
      </c>
      <c r="C8" s="57" t="s">
        <v>534</v>
      </c>
      <c r="D8" s="57" t="s">
        <v>535</v>
      </c>
      <c r="E8" s="57" t="s">
        <v>536</v>
      </c>
      <c r="F8" s="57" t="s">
        <v>537</v>
      </c>
      <c r="G8" s="58" t="s">
        <v>538</v>
      </c>
      <c r="H8" s="58" t="s">
        <v>539</v>
      </c>
      <c r="I8" s="57" t="s">
        <v>540</v>
      </c>
    </row>
    <row r="9" spans="1:9" ht="14" thickBot="1">
      <c r="A9" s="48"/>
      <c r="B9" s="48"/>
      <c r="C9" s="48"/>
      <c r="D9" s="48"/>
      <c r="E9" s="48"/>
      <c r="F9" s="48"/>
      <c r="G9" s="48"/>
      <c r="H9" s="48"/>
      <c r="I9" s="48"/>
    </row>
    <row r="10" spans="1:9" ht="14" thickBot="1">
      <c r="A10" s="59" t="s">
        <v>541</v>
      </c>
      <c r="B10" s="60">
        <v>3.75</v>
      </c>
      <c r="C10" s="61">
        <v>1</v>
      </c>
      <c r="D10" s="62">
        <v>6.5</v>
      </c>
      <c r="E10" s="63">
        <f>D10*B10</f>
        <v>24.375</v>
      </c>
      <c r="F10" s="48"/>
      <c r="G10" s="48"/>
      <c r="H10" s="48"/>
      <c r="I10" s="48"/>
    </row>
    <row r="11" spans="1:9" ht="14" thickBot="1">
      <c r="A11" s="59" t="s">
        <v>542</v>
      </c>
      <c r="B11" s="60">
        <v>2.85</v>
      </c>
      <c r="C11" s="61">
        <f>B11/$B$10</f>
        <v>0.76</v>
      </c>
      <c r="D11" s="48"/>
      <c r="E11" s="63">
        <f>E10</f>
        <v>24.375</v>
      </c>
      <c r="F11" s="48"/>
      <c r="G11" s="48"/>
      <c r="H11" s="48"/>
      <c r="I11" s="48"/>
    </row>
    <row r="12" spans="1:9" ht="14" thickBot="1">
      <c r="A12" s="59" t="s">
        <v>543</v>
      </c>
      <c r="B12" s="64">
        <f>B10-B11</f>
        <v>0.89999999999999991</v>
      </c>
      <c r="C12" s="61">
        <f>B12/$B$10</f>
        <v>0.23999999999999996</v>
      </c>
      <c r="D12" s="48"/>
      <c r="E12" s="65">
        <v>0</v>
      </c>
      <c r="F12" s="48"/>
      <c r="G12" s="48"/>
      <c r="H12" s="48"/>
      <c r="I12" s="48"/>
    </row>
    <row r="13" spans="1:9" ht="14" thickBot="1">
      <c r="A13" s="59" t="s">
        <v>544</v>
      </c>
      <c r="B13" s="60">
        <v>2.35</v>
      </c>
      <c r="C13" s="61">
        <f>B13/$B$10</f>
        <v>0.62666666666666671</v>
      </c>
      <c r="D13" s="48"/>
      <c r="E13" s="63">
        <f>E10</f>
        <v>24.375</v>
      </c>
      <c r="F13" s="48"/>
      <c r="G13" s="48"/>
      <c r="H13" s="48"/>
      <c r="I13" s="48"/>
    </row>
    <row r="14" spans="1:9" ht="14" thickBot="1">
      <c r="A14" s="59" t="s">
        <v>545</v>
      </c>
      <c r="B14" s="64">
        <f>B11-B13</f>
        <v>0.5</v>
      </c>
      <c r="C14" s="61">
        <f>B14/$B$10</f>
        <v>0.13333333333333333</v>
      </c>
      <c r="D14" s="48"/>
      <c r="E14" s="65">
        <v>0</v>
      </c>
      <c r="F14" s="48"/>
      <c r="G14" s="48"/>
      <c r="H14" s="48"/>
      <c r="I14" s="48"/>
    </row>
    <row r="15" spans="1:9" ht="14" thickBot="1">
      <c r="A15" s="59" t="s">
        <v>546</v>
      </c>
      <c r="B15" s="60">
        <v>0.75</v>
      </c>
      <c r="C15" s="61">
        <f>B15/$B$10</f>
        <v>0.2</v>
      </c>
      <c r="D15" s="48"/>
      <c r="E15" s="65">
        <v>0</v>
      </c>
      <c r="F15" s="48"/>
      <c r="G15" s="48"/>
      <c r="H15" s="48"/>
      <c r="I15" s="48"/>
    </row>
    <row r="16" spans="1:9" s="73" customFormat="1">
      <c r="A16" s="52" t="s">
        <v>547</v>
      </c>
      <c r="B16" s="66">
        <f>B13-B15</f>
        <v>1.6</v>
      </c>
      <c r="C16" s="67">
        <f t="shared" ref="C16" si="0">B16/$B$10</f>
        <v>0.42666666666666669</v>
      </c>
      <c r="D16" s="68"/>
      <c r="E16" s="69">
        <f>E10</f>
        <v>24.375</v>
      </c>
      <c r="F16" s="70">
        <f>E16/B16</f>
        <v>15.234375</v>
      </c>
      <c r="G16" s="71">
        <f>D4/1000</f>
        <v>0.125</v>
      </c>
      <c r="H16" s="69">
        <f>G16*F16</f>
        <v>1.904296875</v>
      </c>
      <c r="I16" s="72">
        <f>F16/D10</f>
        <v>2.34375</v>
      </c>
    </row>
    <row r="17" spans="1:2">
      <c r="A17" s="59"/>
      <c r="B17" s="74"/>
    </row>
    <row r="18" spans="1:2">
      <c r="A18" s="59"/>
    </row>
  </sheetData>
  <mergeCells count="1">
    <mergeCell ref="A1:B1"/>
  </mergeCells>
  <pageMargins left="0.7" right="0.7" top="0.75" bottom="0.75" header="0.3" footer="0.3"/>
  <pageSetup orientation="portrait" verticalDpi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A4" sqref="A4"/>
    </sheetView>
  </sheetViews>
  <sheetFormatPr baseColWidth="10" defaultColWidth="8.83203125" defaultRowHeight="14" x14ac:dyDescent="0"/>
  <cols>
    <col min="1" max="1" width="20.5" style="76" customWidth="1"/>
    <col min="2" max="2" width="10.83203125" style="76" customWidth="1"/>
    <col min="3" max="3" width="11.1640625" style="76" customWidth="1"/>
    <col min="4" max="5" width="8.83203125" style="76"/>
    <col min="6" max="6" width="11.5" style="76" bestFit="1" customWidth="1"/>
    <col min="7" max="7" width="11.1640625" style="76" customWidth="1"/>
    <col min="8" max="16384" width="8.83203125" style="76"/>
  </cols>
  <sheetData>
    <row r="1" spans="1:9">
      <c r="A1" s="125" t="s">
        <v>548</v>
      </c>
      <c r="B1" s="125"/>
      <c r="C1" s="125"/>
      <c r="D1" s="75"/>
      <c r="E1" s="75"/>
      <c r="F1" s="75"/>
      <c r="G1" s="75"/>
      <c r="H1" s="75"/>
      <c r="I1" s="75"/>
    </row>
    <row r="2" spans="1:9" s="49" customFormat="1" ht="13">
      <c r="A2" s="77" t="s">
        <v>564</v>
      </c>
      <c r="B2" s="77"/>
      <c r="C2" s="48"/>
      <c r="D2" s="48"/>
      <c r="E2" s="48"/>
      <c r="F2" s="48"/>
      <c r="G2" s="48"/>
      <c r="H2" s="48"/>
      <c r="I2" s="48"/>
    </row>
    <row r="3" spans="1:9" ht="15" thickBot="1">
      <c r="A3" s="77"/>
      <c r="B3" s="77"/>
      <c r="C3" s="77"/>
      <c r="D3" s="75"/>
      <c r="E3" s="75"/>
      <c r="F3" s="75"/>
      <c r="G3" s="75"/>
      <c r="H3" s="75"/>
      <c r="I3" s="75"/>
    </row>
    <row r="4" spans="1:9" ht="15" customHeight="1">
      <c r="A4" s="78" t="s">
        <v>549</v>
      </c>
      <c r="B4" s="79" t="s">
        <v>550</v>
      </c>
      <c r="C4" s="80"/>
      <c r="H4" s="49"/>
      <c r="I4" s="75"/>
    </row>
    <row r="5" spans="1:9" ht="15" customHeight="1">
      <c r="A5" s="78" t="s">
        <v>551</v>
      </c>
      <c r="B5" s="81" t="s">
        <v>552</v>
      </c>
      <c r="C5" s="82"/>
      <c r="D5" s="57"/>
      <c r="E5" s="80"/>
      <c r="F5" s="57"/>
      <c r="G5" s="75"/>
      <c r="H5" s="49"/>
      <c r="I5" s="75"/>
    </row>
    <row r="6" spans="1:9" ht="15" customHeight="1" thickBot="1">
      <c r="A6" s="78" t="s">
        <v>553</v>
      </c>
      <c r="B6" s="83"/>
      <c r="C6" s="82"/>
      <c r="D6" s="57"/>
      <c r="E6" s="80"/>
      <c r="F6" s="57"/>
      <c r="G6" s="75"/>
      <c r="H6" s="49"/>
      <c r="I6" s="75"/>
    </row>
    <row r="7" spans="1:9" ht="15" thickBot="1">
      <c r="A7" s="84" t="s">
        <v>554</v>
      </c>
      <c r="B7" s="85">
        <v>250</v>
      </c>
      <c r="C7" s="75"/>
      <c r="D7" s="75"/>
      <c r="E7" s="75"/>
      <c r="F7" s="75"/>
      <c r="G7" s="75"/>
      <c r="H7" s="75"/>
      <c r="I7" s="75"/>
    </row>
    <row r="8" spans="1:9" ht="30" customHeight="1" thickBot="1">
      <c r="A8" s="86"/>
      <c r="B8" s="57" t="s">
        <v>533</v>
      </c>
      <c r="C8" s="57" t="s">
        <v>555</v>
      </c>
      <c r="D8" s="57" t="s">
        <v>535</v>
      </c>
      <c r="E8" s="57" t="s">
        <v>536</v>
      </c>
      <c r="F8" s="57" t="s">
        <v>556</v>
      </c>
      <c r="G8" s="57" t="s">
        <v>537</v>
      </c>
      <c r="H8" s="57" t="s">
        <v>557</v>
      </c>
      <c r="I8" s="57" t="s">
        <v>539</v>
      </c>
    </row>
    <row r="9" spans="1:9" ht="15" thickBot="1">
      <c r="A9" s="80" t="s">
        <v>558</v>
      </c>
      <c r="B9" s="87">
        <v>2.5</v>
      </c>
      <c r="C9" s="88">
        <v>1</v>
      </c>
      <c r="D9" s="89">
        <v>12.14</v>
      </c>
      <c r="E9" s="90">
        <f>D9*B9</f>
        <v>30.35</v>
      </c>
      <c r="F9" s="75"/>
      <c r="G9" s="75"/>
      <c r="H9" s="75"/>
      <c r="I9" s="75"/>
    </row>
    <row r="10" spans="1:9" ht="15" thickBot="1">
      <c r="A10" s="57" t="s">
        <v>532</v>
      </c>
      <c r="B10" s="91"/>
      <c r="C10" s="88"/>
      <c r="D10" s="75"/>
      <c r="E10" s="75"/>
      <c r="F10" s="75"/>
      <c r="G10" s="75"/>
      <c r="H10" s="75"/>
      <c r="I10" s="75"/>
    </row>
    <row r="11" spans="1:9" ht="15" thickBot="1">
      <c r="A11" s="80" t="s">
        <v>559</v>
      </c>
      <c r="B11" s="92">
        <v>0.85</v>
      </c>
      <c r="C11" s="93">
        <f>B11/$B$9</f>
        <v>0.33999999999999997</v>
      </c>
      <c r="D11" s="89">
        <v>0.2</v>
      </c>
      <c r="E11" s="90">
        <f>D11*B11</f>
        <v>0.17</v>
      </c>
      <c r="F11" s="75"/>
      <c r="G11" s="75"/>
      <c r="H11" s="75"/>
      <c r="I11" s="75"/>
    </row>
    <row r="12" spans="1:9" ht="15" thickBot="1">
      <c r="A12" s="80" t="s">
        <v>560</v>
      </c>
      <c r="B12" s="92">
        <v>0.1</v>
      </c>
      <c r="C12" s="93">
        <f>B12/$B$9</f>
        <v>0.04</v>
      </c>
      <c r="D12" s="94">
        <v>0</v>
      </c>
      <c r="E12" s="90">
        <f>D12*B12</f>
        <v>0</v>
      </c>
      <c r="F12" s="75"/>
      <c r="G12" s="75"/>
      <c r="H12" s="75"/>
      <c r="I12" s="75"/>
    </row>
    <row r="13" spans="1:9" ht="15" thickBot="1">
      <c r="A13" s="80" t="s">
        <v>561</v>
      </c>
      <c r="B13" s="92">
        <v>0.25</v>
      </c>
      <c r="C13" s="93">
        <f>B13/$B$9</f>
        <v>0.1</v>
      </c>
      <c r="D13" s="89">
        <v>7.49</v>
      </c>
      <c r="E13" s="90">
        <f>D13*B13</f>
        <v>1.8725000000000001</v>
      </c>
      <c r="F13" s="75"/>
      <c r="G13" s="80"/>
      <c r="H13" s="49"/>
      <c r="I13" s="75"/>
    </row>
    <row r="14" spans="1:9" s="101" customFormat="1">
      <c r="A14" s="57" t="s">
        <v>562</v>
      </c>
      <c r="B14" s="95">
        <f>B9-B11-B12-B13</f>
        <v>1.2999999999999998</v>
      </c>
      <c r="C14" s="96">
        <f>B14/$B$9</f>
        <v>0.51999999999999991</v>
      </c>
      <c r="D14" s="73"/>
      <c r="E14" s="97">
        <f>E9-E11-E12-E13</f>
        <v>28.307500000000001</v>
      </c>
      <c r="F14" s="98">
        <f>G14/D9</f>
        <v>1.7936573311367381</v>
      </c>
      <c r="G14" s="99">
        <f>E14/B14</f>
        <v>21.775000000000002</v>
      </c>
      <c r="H14" s="100">
        <f>B7/1000</f>
        <v>0.25</v>
      </c>
      <c r="I14" s="97">
        <f>H14*G14</f>
        <v>5.4437500000000005</v>
      </c>
    </row>
  </sheetData>
  <mergeCells count="1">
    <mergeCell ref="A1:C1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Schedule</vt:lpstr>
      <vt:lpstr>Ordering Spreadsheet</vt:lpstr>
      <vt:lpstr> Inventory Spread Sheet</vt:lpstr>
      <vt:lpstr>Recipe Cost Calculator</vt:lpstr>
      <vt:lpstr>Cooking Loss Test Spreadsheet</vt:lpstr>
      <vt:lpstr> Yield Test Spreadsheet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bishops</dc:creator>
  <cp:lastModifiedBy>Amanda Coolidge</cp:lastModifiedBy>
  <cp:lastPrinted>2015-07-09T16:23:12Z</cp:lastPrinted>
  <dcterms:created xsi:type="dcterms:W3CDTF">1999-12-14T23:01:57Z</dcterms:created>
  <dcterms:modified xsi:type="dcterms:W3CDTF">2015-09-04T19:11:53Z</dcterms:modified>
</cp:coreProperties>
</file>