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0" yWindow="0" windowWidth="21435" windowHeight="12285"/>
  </bookViews>
  <sheets>
    <sheet name="Simple Linear Regression" sheetId="1" r:id="rId1"/>
  </sheets>
  <definedNames>
    <definedName name="Bata_1">'Simple Linear Regression'!$I$5</definedName>
    <definedName name="Beta_0">'Simple Linear Regression'!$I$4</definedName>
    <definedName name="Dependent_Var">'Simple Linear Regression'!$I$23</definedName>
    <definedName name="Independent_Var">'Simple Linear Regression'!$I$22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7" i="1"/>
  <c r="E468" i="1"/>
  <c r="E469" i="1"/>
  <c r="E470" i="1"/>
  <c r="E471" i="1"/>
  <c r="E472" i="1"/>
  <c r="E473" i="1"/>
  <c r="E474" i="1"/>
  <c r="E475" i="1"/>
  <c r="E476" i="1"/>
  <c r="E477" i="1"/>
  <c r="E478" i="1"/>
  <c r="E467" i="1"/>
  <c r="I5" i="1"/>
  <c r="I4" i="1"/>
  <c r="E16" i="1"/>
  <c r="F16" i="1"/>
  <c r="E7" i="1"/>
  <c r="F7" i="1"/>
  <c r="E11" i="1"/>
  <c r="F11" i="1"/>
  <c r="E15" i="1"/>
  <c r="F15" i="1"/>
  <c r="E10" i="1"/>
  <c r="F10" i="1"/>
  <c r="E8" i="1"/>
  <c r="F8" i="1"/>
  <c r="E12" i="1"/>
  <c r="F12" i="1"/>
  <c r="E5" i="1"/>
  <c r="F5" i="1"/>
  <c r="E9" i="1"/>
  <c r="F9" i="1"/>
  <c r="E13" i="1"/>
  <c r="F13" i="1"/>
  <c r="E6" i="1"/>
  <c r="F6" i="1"/>
  <c r="E14" i="1"/>
  <c r="F14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F38" i="1"/>
  <c r="D38" i="1"/>
  <c r="D37" i="1"/>
  <c r="I13" i="1"/>
  <c r="H12" i="1"/>
  <c r="H13" i="1"/>
  <c r="E37" i="1"/>
  <c r="F491" i="1"/>
  <c r="I23" i="1"/>
  <c r="E4" i="1"/>
  <c r="F4" i="1"/>
  <c r="B42" i="1"/>
  <c r="C42" i="1"/>
  <c r="B43" i="1"/>
  <c r="C43" i="1"/>
  <c r="B45" i="1"/>
  <c r="C45" i="1"/>
  <c r="B40" i="1"/>
  <c r="C40" i="1"/>
  <c r="B46" i="1"/>
  <c r="C46" i="1"/>
  <c r="B41" i="1"/>
  <c r="C41" i="1"/>
  <c r="B44" i="1"/>
  <c r="C44" i="1"/>
  <c r="B39" i="1"/>
  <c r="C39" i="1"/>
  <c r="B37" i="1"/>
  <c r="C37" i="1"/>
  <c r="B38" i="1"/>
  <c r="C38" i="1"/>
  <c r="B49" i="1"/>
  <c r="C49" i="1"/>
  <c r="B61" i="1"/>
  <c r="C61" i="1"/>
  <c r="F492" i="1"/>
  <c r="F481" i="1"/>
  <c r="F486" i="1"/>
  <c r="F487" i="1"/>
  <c r="F484" i="1"/>
  <c r="F495" i="1"/>
  <c r="F489" i="1"/>
  <c r="F496" i="1"/>
  <c r="F490" i="1"/>
  <c r="F485" i="1"/>
  <c r="F488" i="1"/>
  <c r="F494" i="1"/>
  <c r="F482" i="1"/>
  <c r="F493" i="1"/>
  <c r="F483" i="1"/>
  <c r="I11" i="1"/>
  <c r="AB33" i="1"/>
  <c r="AB10" i="1"/>
  <c r="AB13" i="1"/>
  <c r="AB5" i="1"/>
  <c r="AB15" i="1"/>
  <c r="F480" i="1"/>
  <c r="F473" i="1"/>
  <c r="F478" i="1"/>
  <c r="F479" i="1"/>
  <c r="F471" i="1"/>
  <c r="F475" i="1"/>
  <c r="F470" i="1"/>
  <c r="F468" i="1"/>
  <c r="F469" i="1"/>
  <c r="F472" i="1"/>
  <c r="F477" i="1"/>
  <c r="F467" i="1"/>
  <c r="F476" i="1"/>
  <c r="F474" i="1"/>
  <c r="B47" i="1"/>
  <c r="C47" i="1"/>
  <c r="B57" i="1"/>
  <c r="C57" i="1"/>
  <c r="B53" i="1"/>
  <c r="C53" i="1"/>
  <c r="B58" i="1"/>
  <c r="C58" i="1"/>
  <c r="B59" i="1"/>
  <c r="C59" i="1"/>
  <c r="B56" i="1"/>
  <c r="C56" i="1"/>
  <c r="B64" i="1"/>
  <c r="C64" i="1"/>
  <c r="B50" i="1"/>
  <c r="C50" i="1"/>
  <c r="B48" i="1"/>
  <c r="C48" i="1"/>
  <c r="B63" i="1"/>
  <c r="C63" i="1"/>
  <c r="B55" i="1"/>
  <c r="C55" i="1"/>
  <c r="B65" i="1"/>
  <c r="C65" i="1"/>
  <c r="B51" i="1"/>
  <c r="C51" i="1"/>
  <c r="B52" i="1"/>
  <c r="C52" i="1"/>
  <c r="B60" i="1"/>
  <c r="C60" i="1"/>
  <c r="B54" i="1"/>
  <c r="C54" i="1"/>
  <c r="B62" i="1"/>
  <c r="C62" i="1"/>
  <c r="H44" i="1"/>
  <c r="J112" i="1"/>
  <c r="J11" i="1"/>
  <c r="I12" i="1"/>
  <c r="J12" i="1"/>
  <c r="AB20" i="1"/>
  <c r="AB23" i="1"/>
  <c r="AB30" i="1"/>
  <c r="AB24" i="1"/>
  <c r="AB19" i="1"/>
  <c r="AB29" i="1"/>
  <c r="AB31" i="1"/>
  <c r="AB18" i="1"/>
  <c r="AB27" i="1"/>
  <c r="AB28" i="1"/>
  <c r="AB22" i="1"/>
  <c r="AB25" i="1"/>
  <c r="AB21" i="1"/>
  <c r="AB32" i="1"/>
  <c r="AB26" i="1"/>
  <c r="AB17" i="1"/>
  <c r="AB16" i="1"/>
  <c r="AB9" i="1"/>
  <c r="AB11" i="1"/>
  <c r="AB4" i="1"/>
  <c r="AB6" i="1"/>
  <c r="AB8" i="1"/>
  <c r="AB14" i="1"/>
  <c r="AB12" i="1"/>
  <c r="AB7" i="1"/>
  <c r="F37" i="1"/>
  <c r="G37" i="1"/>
  <c r="J105" i="1"/>
  <c r="N31" i="1"/>
  <c r="N27" i="1"/>
  <c r="N23" i="1"/>
  <c r="N19" i="1"/>
  <c r="N20" i="1"/>
  <c r="N33" i="1"/>
  <c r="N29" i="1"/>
  <c r="N30" i="1"/>
  <c r="N32" i="1"/>
  <c r="N28" i="1"/>
  <c r="N24" i="1"/>
  <c r="N25" i="1"/>
  <c r="N21" i="1"/>
  <c r="N17" i="1"/>
  <c r="N26" i="1"/>
  <c r="N22" i="1"/>
  <c r="N18" i="1"/>
  <c r="N5" i="1"/>
  <c r="N4" i="1"/>
  <c r="N9" i="1"/>
  <c r="F39" i="1"/>
  <c r="I6" i="1"/>
  <c r="N12" i="1"/>
  <c r="N6" i="1"/>
  <c r="N10" i="1"/>
  <c r="H40" i="1"/>
  <c r="J108" i="1"/>
  <c r="K108" i="1"/>
  <c r="T22" i="1"/>
  <c r="T18" i="1"/>
  <c r="K11" i="1"/>
  <c r="L11" i="1"/>
  <c r="N16" i="1"/>
  <c r="N11" i="1"/>
  <c r="L27" i="1"/>
  <c r="H47" i="1"/>
  <c r="L23" i="1"/>
  <c r="L26" i="1"/>
  <c r="L24" i="1"/>
  <c r="N8" i="1"/>
  <c r="N14" i="1"/>
  <c r="N7" i="1"/>
  <c r="N13" i="1"/>
  <c r="K105" i="1"/>
  <c r="K4" i="1"/>
  <c r="G110" i="1"/>
  <c r="L4" i="1"/>
  <c r="J4" i="1"/>
  <c r="N15" i="1"/>
  <c r="J5" i="1"/>
  <c r="G16" i="1"/>
  <c r="K5" i="1"/>
  <c r="G111" i="1"/>
  <c r="L5" i="1"/>
</calcChain>
</file>

<file path=xl/sharedStrings.xml><?xml version="1.0" encoding="utf-8"?>
<sst xmlns="http://schemas.openxmlformats.org/spreadsheetml/2006/main" count="57" uniqueCount="51">
  <si>
    <t>Obs.</t>
  </si>
  <si>
    <t>Independent Var, X</t>
  </si>
  <si>
    <t>Dependent Var, Y</t>
  </si>
  <si>
    <t>Fitted Y</t>
  </si>
  <si>
    <t>Residuals</t>
  </si>
  <si>
    <t>Estimated Regression Line</t>
  </si>
  <si>
    <t>t- statistic</t>
  </si>
  <si>
    <t>p-value</t>
  </si>
  <si>
    <t>Individually Significant?</t>
  </si>
  <si>
    <t>Intercept</t>
  </si>
  <si>
    <t>Slope</t>
  </si>
  <si>
    <t>S.E. of Regression=</t>
  </si>
  <si>
    <t>Set α =</t>
  </si>
  <si>
    <t>ANOVA</t>
  </si>
  <si>
    <t>Source of Variations</t>
  </si>
  <si>
    <t>df</t>
  </si>
  <si>
    <t>SS</t>
  </si>
  <si>
    <t>MS</t>
  </si>
  <si>
    <t>F</t>
  </si>
  <si>
    <t>Regression</t>
  </si>
  <si>
    <t>Residual</t>
  </si>
  <si>
    <t>Total</t>
  </si>
  <si>
    <t>Is the Model Overall Significant?</t>
  </si>
  <si>
    <t>Construct Confidence Interval (C.I.) and Prediction Interval, (P.I.)</t>
  </si>
  <si>
    <t>S^2</t>
  </si>
  <si>
    <t>Set X =</t>
  </si>
  <si>
    <t>C.I.</t>
  </si>
  <si>
    <t>Then Predicted  Y =</t>
  </si>
  <si>
    <t>Lower Limit =</t>
  </si>
  <si>
    <t>Upper Limit =</t>
  </si>
  <si>
    <t>P.I.</t>
  </si>
  <si>
    <t>s.e. of a</t>
  </si>
  <si>
    <t>s.e. of b</t>
  </si>
  <si>
    <t>R-squared</t>
  </si>
  <si>
    <t>s.e. of fit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</si>
  <si>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</si>
  <si>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</si>
  <si>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</si>
  <si>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</si>
  <si>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</si>
  <si>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</si>
  <si>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</si>
  <si>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Coefficients</t>
  </si>
  <si>
    <t>P-value</t>
  </si>
  <si>
    <t>Lower 95%</t>
  </si>
  <si>
    <t>Upper 95%</t>
  </si>
  <si>
    <t>Lower 95.0%</t>
  </si>
  <si>
    <t>Upper 95.0%</t>
  </si>
  <si>
    <t>X Variable 1</t>
  </si>
  <si>
    <t>t Stat</t>
  </si>
  <si>
    <t>t-values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</si>
</sst>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00"/>
  </numFmts>
  <fonts count="28">
    <font>
      <sz val="9"/>
      <color rgb="FF000000"/>
      <name val="Arimo"/>
    </font>
    <font>
      <sz val="10"/>
      <name val="Arial"/>
      <family val="2"/>
    </font>
    <font>
      <b/>
      <i/>
      <sz val="12"/>
      <color rgb="FFFFFFFF"/>
      <name val="Times New Roman"/>
      <family val="1"/>
    </font>
    <font>
      <sz val="9"/>
      <name val="Arimo"/>
    </font>
    <font>
      <b/>
      <i/>
      <sz val="11"/>
      <color rgb="FFFFFFFF"/>
      <name val="Times New Roman"/>
      <family val="1"/>
    </font>
    <font>
      <sz val="10"/>
      <color rgb="FFFFFFFF"/>
      <name val="Arial"/>
      <family val="2"/>
    </font>
    <font>
      <sz val="10"/>
      <color rgb="FFFEF2CB"/>
      <name val="Arial"/>
      <family val="2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FEF2CB"/>
      <name val="Times New Roman"/>
      <family val="1"/>
    </font>
    <font>
      <sz val="9"/>
      <color rgb="FFFFFFFF"/>
      <name val="Arimo"/>
    </font>
    <font>
      <b/>
      <sz val="11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name val="Arial"/>
      <family val="2"/>
    </font>
    <font>
      <sz val="11"/>
      <color rgb="FFFFFFFF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9"/>
      <color rgb="FFFFFFFF"/>
      <name val="Times New Roman"/>
      <family val="1"/>
    </font>
    <font>
      <sz val="11"/>
      <name val="Calibri"/>
      <family val="2"/>
    </font>
    <font>
      <sz val="9"/>
      <name val="Arimo"/>
    </font>
    <font>
      <i/>
      <sz val="9"/>
      <name val="Arimo"/>
    </font>
    <font>
      <sz val="9"/>
      <color rgb="FFFEF2CB"/>
      <name val="Arimo"/>
    </font>
    <font>
      <i/>
      <sz val="9"/>
      <color rgb="FFFEF2CB"/>
      <name val="Arimo"/>
    </font>
    <font>
      <sz val="10"/>
      <color theme="0"/>
      <name val="Arial"/>
      <family val="2"/>
    </font>
    <font>
      <sz val="9"/>
      <color theme="0"/>
      <name val="Arimo"/>
    </font>
  </fonts>
  <fills count="11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theme="0"/>
        <bgColor rgb="FFFEF2CB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4" fontId="11" fillId="6" borderId="8" xfId="0" applyNumberFormat="1" applyFont="1" applyFill="1" applyBorder="1" applyAlignment="1">
      <alignment horizontal="center" vertical="center"/>
    </xf>
    <xf numFmtId="165" fontId="11" fillId="6" borderId="8" xfId="0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1" fontId="7" fillId="0" borderId="9" xfId="0" applyNumberFormat="1" applyFont="1" applyBorder="1" applyAlignment="1">
      <alignment horizontal="center"/>
    </xf>
    <xf numFmtId="164" fontId="11" fillId="6" borderId="16" xfId="0" applyNumberFormat="1" applyFont="1" applyFill="1" applyBorder="1" applyAlignment="1">
      <alignment horizontal="center" vertical="center"/>
    </xf>
    <xf numFmtId="165" fontId="11" fillId="6" borderId="16" xfId="0" applyNumberFormat="1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2" fontId="9" fillId="0" borderId="20" xfId="0" applyNumberFormat="1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1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2" fontId="16" fillId="2" borderId="0" xfId="0" applyNumberFormat="1" applyFont="1" applyFill="1" applyBorder="1"/>
    <xf numFmtId="0" fontId="17" fillId="2" borderId="0" xfId="0" applyFont="1" applyFill="1" applyBorder="1"/>
    <xf numFmtId="2" fontId="5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164" fontId="9" fillId="5" borderId="36" xfId="0" applyNumberFormat="1" applyFont="1" applyFill="1" applyBorder="1" applyAlignment="1">
      <alignment horizontal="left" vertical="center"/>
    </xf>
    <xf numFmtId="164" fontId="18" fillId="5" borderId="23" xfId="0" applyNumberFormat="1" applyFont="1" applyFill="1" applyBorder="1" applyAlignment="1">
      <alignment horizontal="left"/>
    </xf>
    <xf numFmtId="164" fontId="18" fillId="5" borderId="34" xfId="0" applyNumberFormat="1" applyFont="1" applyFill="1" applyBorder="1" applyAlignment="1">
      <alignment horizontal="left"/>
    </xf>
    <xf numFmtId="164" fontId="19" fillId="5" borderId="41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center" vertical="center"/>
    </xf>
    <xf numFmtId="164" fontId="19" fillId="5" borderId="36" xfId="0" applyNumberFormat="1" applyFont="1" applyFill="1" applyBorder="1" applyAlignment="1">
      <alignment horizontal="left"/>
    </xf>
    <xf numFmtId="2" fontId="20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vertical="center"/>
    </xf>
    <xf numFmtId="0" fontId="22" fillId="2" borderId="0" xfId="0" applyFont="1" applyFill="1" applyBorder="1"/>
    <xf numFmtId="0" fontId="22" fillId="2" borderId="19" xfId="0" applyFont="1" applyFill="1" applyBorder="1"/>
    <xf numFmtId="0" fontId="24" fillId="2" borderId="0" xfId="0" applyFont="1" applyFill="1" applyBorder="1"/>
    <xf numFmtId="0" fontId="25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/>
    </xf>
    <xf numFmtId="0" fontId="0" fillId="0" borderId="0" xfId="0" applyFont="1" applyAlignment="1"/>
    <xf numFmtId="2" fontId="2" fillId="3" borderId="4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9" fillId="4" borderId="32" xfId="0" applyNumberFormat="1" applyFont="1" applyFill="1" applyBorder="1" applyAlignment="1" applyProtection="1">
      <alignment horizontal="left" vertical="center"/>
      <protection locked="0"/>
    </xf>
    <xf numFmtId="164" fontId="9" fillId="4" borderId="20" xfId="0" applyNumberFormat="1" applyFont="1" applyFill="1" applyBorder="1" applyAlignment="1" applyProtection="1">
      <alignment horizontal="left" vertical="center"/>
      <protection locked="0"/>
    </xf>
    <xf numFmtId="2" fontId="8" fillId="4" borderId="9" xfId="0" applyNumberFormat="1" applyFont="1" applyFill="1" applyBorder="1" applyAlignment="1" applyProtection="1">
      <alignment horizontal="center" vertical="center"/>
      <protection locked="0"/>
    </xf>
    <xf numFmtId="2" fontId="10" fillId="4" borderId="9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/>
    <xf numFmtId="2" fontId="4" fillId="8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2" xfId="0" applyFont="1" applyBorder="1"/>
    <xf numFmtId="2" fontId="10" fillId="5" borderId="30" xfId="0" applyNumberFormat="1" applyFont="1" applyFill="1" applyBorder="1" applyAlignment="1">
      <alignment horizontal="right" vertical="center"/>
    </xf>
    <xf numFmtId="2" fontId="10" fillId="0" borderId="30" xfId="0" applyNumberFormat="1" applyFont="1" applyBorder="1" applyAlignment="1">
      <alignment horizontal="center" vertical="center" wrapText="1"/>
    </xf>
    <xf numFmtId="0" fontId="3" fillId="0" borderId="33" xfId="0" applyFont="1" applyBorder="1"/>
    <xf numFmtId="0" fontId="0" fillId="0" borderId="0" xfId="0" applyFont="1" applyAlignment="1"/>
    <xf numFmtId="0" fontId="3" fillId="0" borderId="3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2" fontId="2" fillId="3" borderId="30" xfId="0" applyNumberFormat="1" applyFont="1" applyFill="1" applyBorder="1" applyAlignment="1">
      <alignment horizontal="center" vertical="center"/>
    </xf>
    <xf numFmtId="2" fontId="10" fillId="5" borderId="18" xfId="0" applyNumberFormat="1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15" fillId="7" borderId="25" xfId="0" applyFont="1" applyFill="1" applyBorder="1" applyAlignment="1">
      <alignment horizontal="center" vertical="center"/>
    </xf>
    <xf numFmtId="0" fontId="3" fillId="0" borderId="8" xfId="0" applyFont="1" applyBorder="1"/>
    <xf numFmtId="0" fontId="15" fillId="7" borderId="26" xfId="0" applyFont="1" applyFill="1" applyBorder="1" applyAlignment="1">
      <alignment horizontal="center" vertical="center"/>
    </xf>
    <xf numFmtId="0" fontId="3" fillId="0" borderId="45" xfId="0" applyFont="1" applyBorder="1"/>
    <xf numFmtId="2" fontId="10" fillId="5" borderId="11" xfId="0" applyNumberFormat="1" applyFont="1" applyFill="1" applyBorder="1" applyAlignment="1">
      <alignment horizontal="right" vertical="center"/>
    </xf>
    <xf numFmtId="0" fontId="3" fillId="0" borderId="12" xfId="0" applyFont="1" applyBorder="1"/>
    <xf numFmtId="2" fontId="2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2" fontId="4" fillId="3" borderId="30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2" fontId="10" fillId="5" borderId="14" xfId="0" applyNumberFormat="1" applyFont="1" applyFill="1" applyBorder="1" applyAlignment="1">
      <alignment horizontal="right" vertical="center"/>
    </xf>
    <xf numFmtId="0" fontId="3" fillId="0" borderId="15" xfId="0" applyFont="1" applyBorder="1"/>
    <xf numFmtId="164" fontId="10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/>
    <xf numFmtId="0" fontId="3" fillId="0" borderId="44" xfId="0" applyFont="1" applyBorder="1"/>
    <xf numFmtId="164" fontId="10" fillId="10" borderId="46" xfId="0" applyNumberFormat="1" applyFont="1" applyFill="1" applyBorder="1" applyAlignment="1">
      <alignment horizontal="center" vertical="center" wrapText="1"/>
    </xf>
    <xf numFmtId="164" fontId="10" fillId="10" borderId="47" xfId="0" applyNumberFormat="1" applyFont="1" applyFill="1" applyBorder="1" applyAlignment="1">
      <alignment horizontal="center" vertical="center" wrapText="1"/>
    </xf>
    <xf numFmtId="164" fontId="10" fillId="10" borderId="48" xfId="0" applyNumberFormat="1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left" vertical="center" wrapText="1"/>
    </xf>
    <xf numFmtId="0" fontId="3" fillId="0" borderId="27" xfId="0" applyFont="1" applyBorder="1"/>
    <xf numFmtId="2" fontId="1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2" fontId="1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/>
    </xf>
    <xf numFmtId="0" fontId="3" fillId="0" borderId="35" xfId="0" applyFont="1" applyBorder="1"/>
    <xf numFmtId="2" fontId="6" fillId="2" borderId="0" xfId="0" applyNumberFormat="1" applyFont="1" applyFill="1" applyBorder="1" applyAlignment="1">
      <alignment vertical="center" wrapText="1"/>
    </xf>
    <xf numFmtId="2" fontId="4" fillId="9" borderId="11" xfId="0" applyNumberFormat="1" applyFont="1" applyFill="1" applyBorder="1" applyAlignment="1">
      <alignment horizontal="center" wrapText="1"/>
    </xf>
    <xf numFmtId="0" fontId="3" fillId="0" borderId="37" xfId="0" applyFont="1" applyBorder="1"/>
    <xf numFmtId="0" fontId="3" fillId="0" borderId="38" xfId="0" applyFont="1" applyBorder="1"/>
    <xf numFmtId="2" fontId="19" fillId="5" borderId="39" xfId="0" applyNumberFormat="1" applyFont="1" applyFill="1" applyBorder="1" applyAlignment="1">
      <alignment horizontal="right"/>
    </xf>
    <xf numFmtId="0" fontId="3" fillId="0" borderId="40" xfId="0" applyFont="1" applyBorder="1"/>
    <xf numFmtId="2" fontId="19" fillId="5" borderId="14" xfId="0" applyNumberFormat="1" applyFont="1" applyFill="1" applyBorder="1" applyAlignment="1">
      <alignment horizontal="right"/>
    </xf>
    <xf numFmtId="2" fontId="18" fillId="5" borderId="21" xfId="0" applyNumberFormat="1" applyFont="1" applyFill="1" applyBorder="1" applyAlignment="1">
      <alignment horizontal="right"/>
    </xf>
    <xf numFmtId="2" fontId="18" fillId="5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>
                <a:latin typeface="Times New Roman" panose="02020603050405020304" pitchFamily="18" charset="0"/>
                <a:cs typeface="Times New Roman" panose="02020603050405020304" pitchFamily="18" charset="0"/>
              </a:rPr>
              <a:t>Estimated</a:t>
            </a:r>
            <a:r>
              <a:rPr lang="en-US" b="1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Regression Line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215026246719201"/>
          <c:y val="0.134259259259259"/>
          <c:w val="0.80151640419947501"/>
          <c:h val="0.74350320793234204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 w="9525">
                  <a:solidFill>
                    <a:schemeClr val="accent5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 w="9525">
                  <a:solidFill>
                    <a:schemeClr val="accent6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accent2">
                    <a:lumMod val="80000"/>
                    <a:lumOff val="20000"/>
                  </a:schemeClr>
                </a:solidFill>
                <a:ln w="9525">
                  <a:solidFill>
                    <a:schemeClr val="accent2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accent3">
                    <a:lumMod val="80000"/>
                    <a:lumOff val="20000"/>
                  </a:schemeClr>
                </a:solidFill>
                <a:ln w="9525">
                  <a:solidFill>
                    <a:schemeClr val="accent3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5"/>
            <c:marker>
              <c:spPr>
                <a:solidFill>
                  <a:schemeClr val="accent4">
                    <a:lumMod val="80000"/>
                    <a:lumOff val="20000"/>
                  </a:schemeClr>
                </a:solidFill>
                <a:ln w="9525">
                  <a:solidFill>
                    <a:schemeClr val="accent4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6"/>
            <c:marker>
              <c:spPr>
                <a:solidFill>
                  <a:schemeClr val="accent5">
                    <a:lumMod val="80000"/>
                    <a:lumOff val="20000"/>
                  </a:schemeClr>
                </a:solidFill>
                <a:ln w="9525">
                  <a:solidFill>
                    <a:schemeClr val="accent5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7"/>
            <c:marker>
              <c:spPr>
                <a:solidFill>
                  <a:schemeClr val="accent6">
                    <a:lumMod val="80000"/>
                    <a:lumOff val="20000"/>
                  </a:schemeClr>
                </a:solidFill>
                <a:ln w="9525">
                  <a:solidFill>
                    <a:schemeClr val="accent6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8"/>
            <c:marker>
              <c:spPr>
                <a:solidFill>
                  <a:schemeClr val="accent1">
                    <a:lumMod val="80000"/>
                  </a:schemeClr>
                </a:solidFill>
                <a:ln w="9525">
                  <a:solidFill>
                    <a:schemeClr val="accent1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9"/>
            <c:marker>
              <c:spPr>
                <a:solidFill>
                  <a:schemeClr val="accent2">
                    <a:lumMod val="80000"/>
                  </a:schemeClr>
                </a:solidFill>
                <a:ln w="9525">
                  <a:solidFill>
                    <a:schemeClr val="accent2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0"/>
            <c:marker>
              <c:spPr>
                <a:solidFill>
                  <a:schemeClr val="accent3">
                    <a:lumMod val="80000"/>
                  </a:schemeClr>
                </a:solidFill>
                <a:ln w="9525">
                  <a:solidFill>
                    <a:schemeClr val="accent3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1"/>
            <c:marker>
              <c:spPr>
                <a:solidFill>
                  <a:schemeClr val="accent4">
                    <a:lumMod val="80000"/>
                  </a:schemeClr>
                </a:solidFill>
                <a:ln w="9525">
                  <a:solidFill>
                    <a:schemeClr val="accent4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2"/>
            <c:marker>
              <c:spPr>
                <a:solidFill>
                  <a:schemeClr val="accent5">
                    <a:lumMod val="80000"/>
                  </a:schemeClr>
                </a:solidFill>
                <a:ln w="9525">
                  <a:solidFill>
                    <a:schemeClr val="accent5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3"/>
            <c:marker>
              <c:spPr>
                <a:solidFill>
                  <a:schemeClr val="accent6">
                    <a:lumMod val="80000"/>
                  </a:schemeClr>
                </a:solidFill>
                <a:ln w="9525">
                  <a:solidFill>
                    <a:schemeClr val="accent6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5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6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8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accent5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9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4361854768154"/>
                  <c:y val="-0.27207640711577702"/>
                </c:manualLayout>
              </c:layout>
              <c:numFmt formatCode="General" sourceLinked="0"/>
            </c:trendlineLbl>
          </c:trendline>
          <c:xVal>
            <c:numRef>
              <c:f>'Simple Linear Regression'!$C$4:$C$33</c:f>
              <c:numCache>
                <c:formatCode>0.00</c:formatCode>
                <c:ptCount val="30"/>
                <c:pt idx="0">
                  <c:v>1.5</c:v>
                </c:pt>
                <c:pt idx="1">
                  <c:v>3</c:v>
                </c:pt>
                <c:pt idx="2">
                  <c:v>1.75</c:v>
                </c:pt>
                <c:pt idx="3">
                  <c:v>1</c:v>
                </c:pt>
                <c:pt idx="4">
                  <c:v>3.1</c:v>
                </c:pt>
                <c:pt idx="5">
                  <c:v>1.6</c:v>
                </c:pt>
                <c:pt idx="6">
                  <c:v>2.2999999999999998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0.65</c:v>
                </c:pt>
                <c:pt idx="11">
                  <c:v>2</c:v>
                </c:pt>
              </c:numCache>
            </c:numRef>
          </c:xVal>
          <c:yVal>
            <c:numRef>
              <c:f>'Simple Linear Regression'!$D$4:$D$33</c:f>
              <c:numCache>
                <c:formatCode>0.00</c:formatCode>
                <c:ptCount val="30"/>
                <c:pt idx="0">
                  <c:v>55</c:v>
                </c:pt>
                <c:pt idx="1">
                  <c:v>51</c:v>
                </c:pt>
                <c:pt idx="2">
                  <c:v>60</c:v>
                </c:pt>
                <c:pt idx="3">
                  <c:v>75</c:v>
                </c:pt>
                <c:pt idx="4">
                  <c:v>55.5</c:v>
                </c:pt>
                <c:pt idx="5">
                  <c:v>49</c:v>
                </c:pt>
                <c:pt idx="6">
                  <c:v>65</c:v>
                </c:pt>
                <c:pt idx="7">
                  <c:v>61.5</c:v>
                </c:pt>
                <c:pt idx="8">
                  <c:v>55</c:v>
                </c:pt>
                <c:pt idx="9">
                  <c:v>45</c:v>
                </c:pt>
                <c:pt idx="10">
                  <c:v>75</c:v>
                </c:pt>
                <c:pt idx="11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86624"/>
        <c:axId val="226982312"/>
      </c:scatterChart>
      <c:valAx>
        <c:axId val="22698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82312"/>
        <c:crosses val="autoZero"/>
        <c:crossBetween val="midCat"/>
      </c:valAx>
      <c:valAx>
        <c:axId val="226982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86624"/>
        <c:crosses val="autoZero"/>
        <c:crossBetween val="midCat"/>
      </c:valAx>
      <c:spPr>
        <a:gradFill>
          <a:gsLst>
            <a:gs pos="66000">
              <a:srgbClr val="A4D19E"/>
            </a:gs>
            <a:gs pos="100000">
              <a:srgbClr val="92D050"/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Standardized Residuals</a:t>
            </a:r>
            <a:endParaRPr lang="en-US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 w="9525">
                  <a:solidFill>
                    <a:schemeClr val="accent5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 w="9525">
                  <a:solidFill>
                    <a:schemeClr val="accent6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accent1">
                    <a:lumMod val="80000"/>
                    <a:lumOff val="20000"/>
                  </a:schemeClr>
                </a:solidFill>
                <a:ln w="9525">
                  <a:solidFill>
                    <a:schemeClr val="accent1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accent2">
                    <a:lumMod val="80000"/>
                    <a:lumOff val="20000"/>
                  </a:schemeClr>
                </a:solidFill>
                <a:ln w="9525">
                  <a:solidFill>
                    <a:schemeClr val="accent2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4"/>
            <c:marker>
              <c:spPr>
                <a:solidFill>
                  <a:schemeClr val="accent3">
                    <a:lumMod val="80000"/>
                    <a:lumOff val="20000"/>
                  </a:schemeClr>
                </a:solidFill>
                <a:ln w="9525">
                  <a:solidFill>
                    <a:schemeClr val="accent3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5"/>
            <c:marker>
              <c:spPr>
                <a:solidFill>
                  <a:schemeClr val="accent4">
                    <a:lumMod val="80000"/>
                    <a:lumOff val="20000"/>
                  </a:schemeClr>
                </a:solidFill>
                <a:ln w="9525">
                  <a:solidFill>
                    <a:schemeClr val="accent4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6"/>
            <c:marker>
              <c:spPr>
                <a:solidFill>
                  <a:schemeClr val="accent5">
                    <a:lumMod val="80000"/>
                    <a:lumOff val="20000"/>
                  </a:schemeClr>
                </a:solidFill>
                <a:ln w="9525">
                  <a:solidFill>
                    <a:schemeClr val="accent5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7"/>
            <c:marker>
              <c:spPr>
                <a:solidFill>
                  <a:schemeClr val="accent6">
                    <a:lumMod val="80000"/>
                    <a:lumOff val="20000"/>
                  </a:schemeClr>
                </a:solidFill>
                <a:ln w="9525">
                  <a:solidFill>
                    <a:schemeClr val="accent6">
                      <a:lumMod val="80000"/>
                      <a:lumOff val="2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8"/>
            <c:marker>
              <c:spPr>
                <a:solidFill>
                  <a:schemeClr val="accent1">
                    <a:lumMod val="80000"/>
                  </a:schemeClr>
                </a:solidFill>
                <a:ln w="9525">
                  <a:solidFill>
                    <a:schemeClr val="accent1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19"/>
            <c:marker>
              <c:spPr>
                <a:solidFill>
                  <a:schemeClr val="accent2">
                    <a:lumMod val="80000"/>
                  </a:schemeClr>
                </a:solidFill>
                <a:ln w="9525">
                  <a:solidFill>
                    <a:schemeClr val="accent2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0"/>
            <c:marker>
              <c:spPr>
                <a:solidFill>
                  <a:schemeClr val="accent3">
                    <a:lumMod val="80000"/>
                  </a:schemeClr>
                </a:solidFill>
                <a:ln w="9525">
                  <a:solidFill>
                    <a:schemeClr val="accent3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1"/>
            <c:marker>
              <c:spPr>
                <a:solidFill>
                  <a:schemeClr val="accent4">
                    <a:lumMod val="80000"/>
                  </a:schemeClr>
                </a:solidFill>
                <a:ln w="9525">
                  <a:solidFill>
                    <a:schemeClr val="accent4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2"/>
            <c:marker>
              <c:spPr>
                <a:solidFill>
                  <a:schemeClr val="accent5">
                    <a:lumMod val="80000"/>
                  </a:schemeClr>
                </a:solidFill>
                <a:ln w="9525">
                  <a:solidFill>
                    <a:schemeClr val="accent5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3"/>
            <c:marker>
              <c:spPr>
                <a:solidFill>
                  <a:schemeClr val="accent6">
                    <a:lumMod val="80000"/>
                  </a:schemeClr>
                </a:solidFill>
                <a:ln w="9525">
                  <a:solidFill>
                    <a:schemeClr val="accent6">
                      <a:lumMod val="8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5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 w="9525"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6"/>
            <c:marker>
              <c:spPr>
                <a:solidFill>
                  <a:schemeClr val="accent3">
                    <a:lumMod val="60000"/>
                    <a:lumOff val="40000"/>
                  </a:schemeClr>
                </a:solidFill>
                <a:ln w="9525">
                  <a:solidFill>
                    <a:schemeClr val="accent3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7"/>
            <c:marker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chemeClr val="accent4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8"/>
            <c:marker>
              <c:spPr>
                <a:solidFill>
                  <a:schemeClr val="accent5">
                    <a:lumMod val="60000"/>
                    <a:lumOff val="40000"/>
                  </a:schemeClr>
                </a:solidFill>
                <a:ln w="9525">
                  <a:solidFill>
                    <a:schemeClr val="accent5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dPt>
            <c:idx val="29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</c:dPt>
          <c:xVal>
            <c:numRef>
              <c:f>'Simple Linear Regression'!$E$467:$E$496</c:f>
              <c:numCache>
                <c:formatCode>0.00</c:formatCode>
                <c:ptCount val="30"/>
                <c:pt idx="0">
                  <c:v>1.5</c:v>
                </c:pt>
                <c:pt idx="1">
                  <c:v>3</c:v>
                </c:pt>
                <c:pt idx="2">
                  <c:v>1.75</c:v>
                </c:pt>
                <c:pt idx="3">
                  <c:v>1</c:v>
                </c:pt>
                <c:pt idx="4">
                  <c:v>3.1</c:v>
                </c:pt>
                <c:pt idx="5">
                  <c:v>1.6</c:v>
                </c:pt>
                <c:pt idx="6">
                  <c:v>2.2999999999999998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0.65</c:v>
                </c:pt>
                <c:pt idx="11">
                  <c:v>2</c:v>
                </c:pt>
              </c:numCache>
            </c:numRef>
          </c:xVal>
          <c:yVal>
            <c:numRef>
              <c:f>'Simple Linear Regression'!$F$467:$F$496</c:f>
              <c:numCache>
                <c:formatCode>0.00</c:formatCode>
                <c:ptCount val="30"/>
                <c:pt idx="0">
                  <c:v>-1.3102957607411321</c:v>
                </c:pt>
                <c:pt idx="1">
                  <c:v>-0.7025494753691659</c:v>
                </c:pt>
                <c:pt idx="2">
                  <c:v>-0.3624434803030479</c:v>
                </c:pt>
                <c:pt idx="3">
                  <c:v>1.2757944406678809</c:v>
                </c:pt>
                <c:pt idx="4">
                  <c:v>5.007433366316634E-2</c:v>
                </c:pt>
                <c:pt idx="5">
                  <c:v>-2.1263001185086128</c:v>
                </c:pt>
                <c:pt idx="6">
                  <c:v>0.82647258420370073</c:v>
                </c:pt>
                <c:pt idx="7">
                  <c:v>6.2532744535098522E-2</c:v>
                </c:pt>
                <c:pt idx="8">
                  <c:v>0.69856910649774129</c:v>
                </c:pt>
                <c:pt idx="9">
                  <c:v>8.1834659648964778E-3</c:v>
                </c:pt>
                <c:pt idx="10">
                  <c:v>0.99455335925443833</c:v>
                </c:pt>
                <c:pt idx="11">
                  <c:v>0.58540880013503627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85056"/>
        <c:axId val="226988584"/>
      </c:scatterChart>
      <c:valAx>
        <c:axId val="22698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88584"/>
        <c:crosses val="autoZero"/>
        <c:crossBetween val="midCat"/>
      </c:valAx>
      <c:valAx>
        <c:axId val="226988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1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Standardized Residuals</a:t>
                </a:r>
                <a:endParaRPr lang="en-US" sz="10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6666666666666701E-2"/>
              <c:y val="0.2858446340040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985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>
      <a:glow rad="228600">
        <a:schemeClr val="bg1">
          <a:alpha val="40000"/>
        </a:schemeClr>
      </a:glo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79375</xdr:colOff>
      <xdr:row>2</xdr:row>
      <xdr:rowOff>19050</xdr:rowOff>
    </xdr:from>
    <xdr:to>
      <xdr:col>22</xdr:col>
      <xdr:colOff>523875</xdr:colOff>
      <xdr:row>14</xdr:row>
      <xdr:rowOff>69850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88900</xdr:colOff>
      <xdr:row>14</xdr:row>
      <xdr:rowOff>152400</xdr:rowOff>
    </xdr:from>
    <xdr:to>
      <xdr:col>22</xdr:col>
      <xdr:colOff>533400</xdr:colOff>
      <xdr:row>28</xdr:row>
      <xdr:rowOff>12700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00"/>
  <sheetViews>
    <sheetView showGridLines="0" tabSelected="1" topLeftCell="C1" workbookViewId="0">
      <selection activeCell="C4" sqref="C4"/>
    </sheetView>
  </sheetViews>
  <sheetFormatPr defaultColWidth="17.28515625" defaultRowHeight="15" customHeight="1"/>
  <cols>
    <col min="1" max="1" width="1" style="55" customWidth="1"/>
    <col min="2" max="2" width="5.85546875" style="55" customWidth="1"/>
    <col min="3" max="4" width="14" style="55" customWidth="1"/>
    <col min="5" max="5" width="15" style="55" customWidth="1"/>
    <col min="6" max="6" width="13.28515625" style="55" customWidth="1"/>
    <col min="7" max="7" width="13.7109375" style="55" customWidth="1"/>
    <col min="8" max="8" width="8.140625" style="55" customWidth="1"/>
    <col min="9" max="9" width="16" style="55" customWidth="1"/>
    <col min="10" max="10" width="15.28515625" style="55" customWidth="1"/>
    <col min="11" max="11" width="11.28515625" style="55" customWidth="1"/>
    <col min="12" max="12" width="12.28515625" style="55" customWidth="1"/>
    <col min="13" max="13" width="14.28515625" style="55" customWidth="1"/>
    <col min="14" max="14" width="10.85546875" style="55" customWidth="1"/>
    <col min="15" max="15" width="7.140625" style="55" customWidth="1"/>
    <col min="16" max="16" width="12.7109375" style="55" hidden="1" customWidth="1"/>
    <col min="17" max="17" width="12.28515625" style="55" hidden="1" customWidth="1"/>
    <col min="18" max="19" width="10.85546875" style="55" hidden="1" customWidth="1"/>
    <col min="20" max="31" width="10.85546875" style="55" customWidth="1"/>
    <col min="32" max="16384" width="17.28515625" style="55"/>
  </cols>
  <sheetData>
    <row r="1" spans="1:31" ht="5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" customHeight="1" thickBot="1">
      <c r="A3" s="1"/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  <c r="G3" s="86" t="s">
        <v>5</v>
      </c>
      <c r="H3" s="87"/>
      <c r="I3" s="88"/>
      <c r="J3" s="5" t="s">
        <v>6</v>
      </c>
      <c r="K3" s="56" t="s">
        <v>7</v>
      </c>
      <c r="L3" s="7" t="s">
        <v>8</v>
      </c>
      <c r="M3" s="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"/>
      <c r="Z3" s="2"/>
      <c r="AA3" s="2"/>
      <c r="AB3" s="9"/>
      <c r="AC3" s="9"/>
      <c r="AD3" s="9"/>
      <c r="AE3" s="2"/>
    </row>
    <row r="4" spans="1:31" ht="16.5" customHeight="1">
      <c r="A4" s="1"/>
      <c r="B4" s="10">
        <v>1</v>
      </c>
      <c r="C4" s="60">
        <v>1.5</v>
      </c>
      <c r="D4" s="60">
        <v>55</v>
      </c>
      <c r="E4" s="11">
        <f t="shared" ref="E4:E33" si="0">IF(C4="","",Beta_0+Bata_1*C4)</f>
        <v>63.77078824604434</v>
      </c>
      <c r="F4" s="12">
        <f t="shared" ref="F4:F33" si="1">IF(C4="","",(D4-E4))</f>
        <v>-8.77078824604434</v>
      </c>
      <c r="G4" s="84" t="s">
        <v>9</v>
      </c>
      <c r="H4" s="85"/>
      <c r="I4" s="13">
        <f>INTERCEPT(D4:D33,C4:C33)</f>
        <v>71.838888087337082</v>
      </c>
      <c r="J4" s="14">
        <f t="shared" ref="J4:K4" si="2">J105</f>
        <v>16.275331609600986</v>
      </c>
      <c r="K4" s="14">
        <f t="shared" si="2"/>
        <v>1.592294793367237E-8</v>
      </c>
      <c r="L4" s="15" t="str">
        <f t="shared" ref="L4:L5" si="3">G110</f>
        <v>Yes, it is.</v>
      </c>
      <c r="M4" s="2"/>
      <c r="N4" s="16">
        <f t="shared" ref="N4:N33" si="4">IF(ISNUMBER($C$4:$C$33), SQRT($F$37*(1/COUNT($C$4:$C$33)+((C4-AVERAGE($C$4:$C$33))^2)/$F$38)), " ")</f>
        <v>2.458298204438802</v>
      </c>
      <c r="O4" s="8"/>
      <c r="P4" s="8"/>
      <c r="Q4" s="17"/>
      <c r="R4" s="8"/>
      <c r="S4" s="8"/>
      <c r="T4" s="8"/>
      <c r="U4" s="8"/>
      <c r="V4" s="8"/>
      <c r="W4" s="8"/>
      <c r="X4" s="8"/>
      <c r="Y4" s="2"/>
      <c r="Z4" s="2"/>
      <c r="AA4" s="2"/>
      <c r="AB4" s="9" t="e">
        <f t="shared" ref="AB4:AB33" ca="1" si="5">IF(ISNUMBER(E4), STANDARDIZE(F4, AVERAGE($F$4:$F$33), _xludf.STDEV.S($F$4:$F$33)), " ")</f>
        <v>#NAME?</v>
      </c>
      <c r="AC4" s="9">
        <v>0</v>
      </c>
      <c r="AD4" s="9"/>
      <c r="AE4" s="2"/>
    </row>
    <row r="5" spans="1:31" ht="16.5" customHeight="1">
      <c r="A5" s="1"/>
      <c r="B5" s="18">
        <v>2</v>
      </c>
      <c r="C5" s="60">
        <v>3</v>
      </c>
      <c r="D5" s="60">
        <v>51</v>
      </c>
      <c r="E5" s="11">
        <f t="shared" si="0"/>
        <v>55.702688404751598</v>
      </c>
      <c r="F5" s="12">
        <f t="shared" si="1"/>
        <v>-4.7026884047515978</v>
      </c>
      <c r="G5" s="91" t="s">
        <v>10</v>
      </c>
      <c r="H5" s="92"/>
      <c r="I5" s="19">
        <f>SLOPE(D4:D33,C4:C33)</f>
        <v>-5.3787332275284951</v>
      </c>
      <c r="J5" s="20">
        <f t="shared" ref="J5:K5" si="6">J108</f>
        <v>-3.1892041901619814</v>
      </c>
      <c r="K5" s="20">
        <f t="shared" si="6"/>
        <v>9.6671975464784673E-3</v>
      </c>
      <c r="L5" s="21" t="str">
        <f t="shared" si="3"/>
        <v>Yes, it is.</v>
      </c>
      <c r="M5" s="2"/>
      <c r="N5" s="16">
        <f t="shared" si="4"/>
        <v>2.3244855676113474</v>
      </c>
      <c r="O5" s="8"/>
      <c r="P5" s="8"/>
      <c r="Q5" s="8"/>
      <c r="R5" s="8"/>
      <c r="S5" s="8"/>
      <c r="T5" s="8"/>
      <c r="U5" s="8"/>
      <c r="V5" s="8"/>
      <c r="W5" s="8"/>
      <c r="X5" s="8"/>
      <c r="Y5" s="2"/>
      <c r="Z5" s="2"/>
      <c r="AA5" s="2"/>
      <c r="AB5" s="9" t="e">
        <f t="shared" ca="1" si="5"/>
        <v>#NAME?</v>
      </c>
      <c r="AC5" s="9">
        <v>0</v>
      </c>
      <c r="AD5" s="9"/>
      <c r="AE5" s="2"/>
    </row>
    <row r="6" spans="1:31" ht="16.5" customHeight="1">
      <c r="A6" s="1"/>
      <c r="B6" s="18">
        <v>3</v>
      </c>
      <c r="C6" s="60">
        <v>1.75</v>
      </c>
      <c r="D6" s="60">
        <v>60</v>
      </c>
      <c r="E6" s="11">
        <f t="shared" si="0"/>
        <v>62.426104939162215</v>
      </c>
      <c r="F6" s="12">
        <f t="shared" si="1"/>
        <v>-2.4261049391622151</v>
      </c>
      <c r="G6" s="90" t="s">
        <v>11</v>
      </c>
      <c r="H6" s="73"/>
      <c r="I6" s="22">
        <f>F39</f>
        <v>7.020461023757707</v>
      </c>
      <c r="J6" s="2"/>
      <c r="K6" s="2"/>
      <c r="L6" s="2"/>
      <c r="M6" s="2"/>
      <c r="N6" s="16">
        <f t="shared" si="4"/>
        <v>2.2467041007448385</v>
      </c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9" t="e">
        <f t="shared" ca="1" si="5"/>
        <v>#NAME?</v>
      </c>
      <c r="AC6" s="9">
        <v>0</v>
      </c>
      <c r="AD6" s="9"/>
      <c r="AE6" s="2"/>
    </row>
    <row r="7" spans="1:31" ht="18" customHeight="1">
      <c r="A7" s="1"/>
      <c r="B7" s="18">
        <v>4</v>
      </c>
      <c r="C7" s="60">
        <v>1</v>
      </c>
      <c r="D7" s="60">
        <v>75</v>
      </c>
      <c r="E7" s="11">
        <f t="shared" si="0"/>
        <v>66.460154859808583</v>
      </c>
      <c r="F7" s="12">
        <f t="shared" si="1"/>
        <v>8.5398451401914173</v>
      </c>
      <c r="G7" s="76" t="s">
        <v>12</v>
      </c>
      <c r="H7" s="73"/>
      <c r="I7" s="59">
        <v>0.05</v>
      </c>
      <c r="J7" s="2"/>
      <c r="K7" s="2"/>
      <c r="L7" s="2"/>
      <c r="M7" s="2"/>
      <c r="N7" s="16">
        <f t="shared" si="4"/>
        <v>3.016785220466164</v>
      </c>
      <c r="O7" s="8"/>
      <c r="P7" s="8"/>
      <c r="Q7" s="8"/>
      <c r="R7" s="8"/>
      <c r="S7" s="8"/>
      <c r="T7" s="8"/>
      <c r="U7" s="8"/>
      <c r="V7" s="8"/>
      <c r="W7" s="8"/>
      <c r="X7" s="8"/>
      <c r="Y7" s="2"/>
      <c r="Z7" s="2"/>
      <c r="AA7" s="2"/>
      <c r="AB7" s="9" t="e">
        <f t="shared" ca="1" si="5"/>
        <v>#NAME?</v>
      </c>
      <c r="AC7" s="9">
        <v>0</v>
      </c>
      <c r="AD7" s="9"/>
      <c r="AE7" s="2"/>
    </row>
    <row r="8" spans="1:31" ht="16.5" customHeight="1">
      <c r="A8" s="1"/>
      <c r="B8" s="18">
        <v>5</v>
      </c>
      <c r="C8" s="60">
        <v>3.1</v>
      </c>
      <c r="D8" s="60">
        <v>55.5</v>
      </c>
      <c r="E8" s="11">
        <f t="shared" si="0"/>
        <v>55.164815081998746</v>
      </c>
      <c r="F8" s="12">
        <f t="shared" si="1"/>
        <v>0.33518491800125361</v>
      </c>
      <c r="G8" s="77" t="s">
        <v>13</v>
      </c>
      <c r="H8" s="78"/>
      <c r="I8" s="78"/>
      <c r="J8" s="78"/>
      <c r="K8" s="78"/>
      <c r="L8" s="79"/>
      <c r="M8" s="2"/>
      <c r="N8" s="16">
        <f t="shared" si="4"/>
        <v>2.4115711902823822</v>
      </c>
      <c r="O8" s="8"/>
      <c r="P8" s="8"/>
      <c r="Q8" s="8"/>
      <c r="R8" s="8"/>
      <c r="S8" s="8"/>
      <c r="T8" s="8"/>
      <c r="U8" s="8"/>
      <c r="V8" s="8"/>
      <c r="W8" s="8"/>
      <c r="X8" s="8"/>
      <c r="Y8" s="2"/>
      <c r="Z8" s="2"/>
      <c r="AA8" s="2"/>
      <c r="AB8" s="9" t="e">
        <f t="shared" ca="1" si="5"/>
        <v>#NAME?</v>
      </c>
      <c r="AC8" s="9">
        <v>0</v>
      </c>
      <c r="AD8" s="9"/>
      <c r="AE8" s="2"/>
    </row>
    <row r="9" spans="1:31" ht="13.5" customHeight="1">
      <c r="A9" s="1"/>
      <c r="B9" s="18">
        <v>6</v>
      </c>
      <c r="C9" s="60">
        <v>1.6</v>
      </c>
      <c r="D9" s="60">
        <v>49</v>
      </c>
      <c r="E9" s="11">
        <f t="shared" si="0"/>
        <v>63.232914923291489</v>
      </c>
      <c r="F9" s="12">
        <f t="shared" si="1"/>
        <v>-14.232914923291489</v>
      </c>
      <c r="G9" s="99" t="s">
        <v>14</v>
      </c>
      <c r="H9" s="80" t="s">
        <v>15</v>
      </c>
      <c r="I9" s="80" t="s">
        <v>16</v>
      </c>
      <c r="J9" s="80" t="s">
        <v>17</v>
      </c>
      <c r="K9" s="80" t="s">
        <v>18</v>
      </c>
      <c r="L9" s="82" t="s">
        <v>7</v>
      </c>
      <c r="M9" s="2"/>
      <c r="N9" s="16">
        <f t="shared" si="4"/>
        <v>2.3669269746154229</v>
      </c>
      <c r="O9" s="8"/>
      <c r="P9" s="8"/>
      <c r="Q9" s="8"/>
      <c r="R9" s="8"/>
      <c r="S9" s="8"/>
      <c r="T9" s="8"/>
      <c r="U9" s="8"/>
      <c r="V9" s="8"/>
      <c r="W9" s="8"/>
      <c r="X9" s="8"/>
      <c r="Y9" s="2"/>
      <c r="Z9" s="2"/>
      <c r="AA9" s="2"/>
      <c r="AB9" s="9" t="e">
        <f t="shared" ca="1" si="5"/>
        <v>#NAME?</v>
      </c>
      <c r="AC9" s="9">
        <v>0</v>
      </c>
      <c r="AD9" s="9"/>
      <c r="AE9" s="2"/>
    </row>
    <row r="10" spans="1:31" ht="15" customHeight="1">
      <c r="A10" s="1"/>
      <c r="B10" s="18">
        <v>7</v>
      </c>
      <c r="C10" s="60">
        <v>2.2999999999999998</v>
      </c>
      <c r="D10" s="60">
        <v>65</v>
      </c>
      <c r="E10" s="11">
        <f t="shared" si="0"/>
        <v>59.467801664021543</v>
      </c>
      <c r="F10" s="12">
        <f t="shared" si="1"/>
        <v>5.5321983359784568</v>
      </c>
      <c r="G10" s="100"/>
      <c r="H10" s="81"/>
      <c r="I10" s="81"/>
      <c r="J10" s="81"/>
      <c r="K10" s="81"/>
      <c r="L10" s="83"/>
      <c r="M10" s="2"/>
      <c r="N10" s="16">
        <f t="shared" si="4"/>
        <v>2.0270710852599803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2"/>
      <c r="Z10" s="2"/>
      <c r="AA10" s="2"/>
      <c r="AB10" s="9" t="e">
        <f t="shared" ca="1" si="5"/>
        <v>#NAME?</v>
      </c>
      <c r="AC10" s="9">
        <v>0</v>
      </c>
      <c r="AD10" s="9"/>
      <c r="AE10" s="2"/>
    </row>
    <row r="11" spans="1:31" ht="16.5" customHeight="1">
      <c r="A11" s="1"/>
      <c r="B11" s="18">
        <v>8</v>
      </c>
      <c r="C11" s="60">
        <v>2</v>
      </c>
      <c r="D11" s="60">
        <v>61.5</v>
      </c>
      <c r="E11" s="11">
        <f t="shared" si="0"/>
        <v>61.08142163228009</v>
      </c>
      <c r="F11" s="12">
        <f t="shared" si="1"/>
        <v>0.41857836771990975</v>
      </c>
      <c r="G11" s="23" t="s">
        <v>19</v>
      </c>
      <c r="H11" s="24">
        <v>1</v>
      </c>
      <c r="I11" s="25">
        <f>DEVSQ(E4:E33)</f>
        <v>501.2979368056557</v>
      </c>
      <c r="J11" s="25">
        <f t="shared" ref="J11:J12" si="7">I11/H11</f>
        <v>501.2979368056557</v>
      </c>
      <c r="K11" s="93">
        <f>J11/J12</f>
        <v>10.171023366546741</v>
      </c>
      <c r="L11" s="96">
        <f>1-_xlfn.F.DIST(K11,H11,H12,TRUE)</f>
        <v>9.6671975464784898E-3</v>
      </c>
      <c r="M11" s="2"/>
      <c r="N11" s="16">
        <f t="shared" si="4"/>
        <v>2.099448119956786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2"/>
      <c r="Z11" s="2"/>
      <c r="AA11" s="2"/>
      <c r="AB11" s="9" t="e">
        <f t="shared" ca="1" si="5"/>
        <v>#NAME?</v>
      </c>
      <c r="AC11" s="9">
        <v>0</v>
      </c>
      <c r="AD11" s="9"/>
      <c r="AE11" s="2"/>
    </row>
    <row r="12" spans="1:31" ht="14.25" customHeight="1">
      <c r="A12" s="1"/>
      <c r="B12" s="18">
        <v>9</v>
      </c>
      <c r="C12" s="60">
        <v>4</v>
      </c>
      <c r="D12" s="60">
        <v>55</v>
      </c>
      <c r="E12" s="11">
        <f t="shared" si="0"/>
        <v>50.323955177223098</v>
      </c>
      <c r="F12" s="12">
        <f t="shared" si="1"/>
        <v>4.6760448227769018</v>
      </c>
      <c r="G12" s="23" t="s">
        <v>20</v>
      </c>
      <c r="H12" s="24">
        <f>COUNT(C4:C33)-2</f>
        <v>10</v>
      </c>
      <c r="I12" s="26">
        <f>I13-I11</f>
        <v>492.86872986101105</v>
      </c>
      <c r="J12" s="26">
        <f t="shared" si="7"/>
        <v>49.286872986101102</v>
      </c>
      <c r="K12" s="94"/>
      <c r="L12" s="97"/>
      <c r="M12" s="2"/>
      <c r="N12" s="16">
        <f t="shared" si="4"/>
        <v>3.476729109860758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2"/>
      <c r="Z12" s="2"/>
      <c r="AA12" s="2"/>
      <c r="AB12" s="9" t="e">
        <f t="shared" ca="1" si="5"/>
        <v>#NAME?</v>
      </c>
      <c r="AC12" s="9">
        <v>0</v>
      </c>
      <c r="AD12" s="9"/>
      <c r="AE12" s="2"/>
    </row>
    <row r="13" spans="1:31" ht="15" customHeight="1" thickBot="1">
      <c r="A13" s="1"/>
      <c r="B13" s="18">
        <v>10</v>
      </c>
      <c r="C13" s="61">
        <v>5</v>
      </c>
      <c r="D13" s="61">
        <v>45</v>
      </c>
      <c r="E13" s="11">
        <f t="shared" si="0"/>
        <v>44.945221949694606</v>
      </c>
      <c r="F13" s="12">
        <f t="shared" si="1"/>
        <v>5.4778050305394288E-2</v>
      </c>
      <c r="G13" s="27" t="s">
        <v>21</v>
      </c>
      <c r="H13" s="28">
        <f>H11+H12</f>
        <v>11</v>
      </c>
      <c r="I13" s="29">
        <f>DEVSQ(D4:D33)</f>
        <v>994.16666666666674</v>
      </c>
      <c r="J13" s="30"/>
      <c r="K13" s="95"/>
      <c r="L13" s="98"/>
      <c r="M13" s="2"/>
      <c r="N13" s="16">
        <f t="shared" si="4"/>
        <v>4.9457981010499479</v>
      </c>
      <c r="O13" s="8"/>
      <c r="P13" s="8"/>
      <c r="Q13" s="8"/>
      <c r="R13" s="8"/>
      <c r="S13" s="8"/>
      <c r="T13" s="2"/>
      <c r="U13" s="2"/>
      <c r="V13" s="2"/>
      <c r="W13" s="2"/>
      <c r="X13" s="8"/>
      <c r="Y13" s="2"/>
      <c r="Z13" s="2"/>
      <c r="AA13" s="2"/>
      <c r="AB13" s="9" t="e">
        <f t="shared" ca="1" si="5"/>
        <v>#NAME?</v>
      </c>
      <c r="AC13" s="9">
        <v>0</v>
      </c>
      <c r="AD13" s="9"/>
      <c r="AE13" s="2"/>
    </row>
    <row r="14" spans="1:31" ht="15" customHeight="1">
      <c r="A14" s="31"/>
      <c r="B14" s="18">
        <v>11</v>
      </c>
      <c r="C14" s="61">
        <v>0.65</v>
      </c>
      <c r="D14" s="61">
        <v>75</v>
      </c>
      <c r="E14" s="11">
        <f t="shared" si="0"/>
        <v>68.342711489443559</v>
      </c>
      <c r="F14" s="12">
        <f t="shared" si="1"/>
        <v>6.657288510556441</v>
      </c>
      <c r="G14" s="75" t="s">
        <v>22</v>
      </c>
      <c r="H14" s="65"/>
      <c r="I14" s="65"/>
      <c r="J14" s="65"/>
      <c r="K14" s="65"/>
      <c r="L14" s="71"/>
      <c r="M14" s="2"/>
      <c r="N14" s="16">
        <f t="shared" si="4"/>
        <v>3.4767291098607576</v>
      </c>
      <c r="O14" s="8"/>
      <c r="P14" s="8"/>
      <c r="Q14" s="8"/>
      <c r="R14" s="8"/>
      <c r="S14" s="8"/>
      <c r="T14" s="2"/>
      <c r="U14" s="2"/>
      <c r="V14" s="2"/>
      <c r="W14" s="2"/>
      <c r="X14" s="8"/>
      <c r="Y14" s="2"/>
      <c r="Z14" s="2"/>
      <c r="AA14" s="2"/>
      <c r="AB14" s="9" t="e">
        <f t="shared" ca="1" si="5"/>
        <v>#NAME?</v>
      </c>
      <c r="AC14" s="9">
        <v>0</v>
      </c>
      <c r="AD14" s="9"/>
      <c r="AE14" s="2"/>
    </row>
    <row r="15" spans="1:31" ht="14.25" customHeight="1" thickBot="1">
      <c r="A15" s="2"/>
      <c r="B15" s="18">
        <v>12</v>
      </c>
      <c r="C15" s="61">
        <v>2</v>
      </c>
      <c r="D15" s="61">
        <v>65</v>
      </c>
      <c r="E15" s="11">
        <f t="shared" si="0"/>
        <v>61.08142163228009</v>
      </c>
      <c r="F15" s="12">
        <f t="shared" si="1"/>
        <v>3.9185783677199097</v>
      </c>
      <c r="G15" s="72"/>
      <c r="H15" s="73"/>
      <c r="I15" s="73"/>
      <c r="J15" s="73"/>
      <c r="K15" s="73"/>
      <c r="L15" s="74"/>
      <c r="M15" s="2"/>
      <c r="N15" s="16">
        <f t="shared" si="4"/>
        <v>2.099448119956786</v>
      </c>
      <c r="O15" s="8"/>
      <c r="P15" s="32"/>
      <c r="Q15" s="32"/>
      <c r="R15" s="32"/>
      <c r="S15" s="32"/>
      <c r="T15" s="2"/>
      <c r="U15" s="2"/>
      <c r="V15" s="2"/>
      <c r="W15" s="2"/>
      <c r="X15" s="8"/>
      <c r="Y15" s="2"/>
      <c r="Z15" s="2"/>
      <c r="AA15" s="2"/>
      <c r="AB15" s="9" t="e">
        <f t="shared" ca="1" si="5"/>
        <v>#NAME?</v>
      </c>
      <c r="AC15" s="9">
        <v>0</v>
      </c>
      <c r="AD15" s="9"/>
      <c r="AE15" s="2"/>
    </row>
    <row r="16" spans="1:31" ht="18" customHeight="1">
      <c r="A16" s="2"/>
      <c r="B16" s="18">
        <v>13</v>
      </c>
      <c r="C16" s="61"/>
      <c r="D16" s="61"/>
      <c r="E16" s="11" t="str">
        <f t="shared" si="0"/>
        <v/>
      </c>
      <c r="F16" s="12" t="str">
        <f t="shared" si="1"/>
        <v/>
      </c>
      <c r="G16" s="68" t="str">
        <f>IF(L11&lt;=I7,T18, T22)</f>
        <v xml:space="preserve">Yes, it is. The estimated model is overall significant and with an R-squared of 50 per cent, this model can now be used for confidence and prediction intervals.  </v>
      </c>
      <c r="H16" s="65"/>
      <c r="I16" s="65"/>
      <c r="J16" s="65"/>
      <c r="K16" s="65"/>
      <c r="L16" s="66"/>
      <c r="M16" s="2"/>
      <c r="N16" s="16" t="str">
        <f t="shared" si="4"/>
        <v xml:space="preserve"> </v>
      </c>
      <c r="O16" s="8"/>
      <c r="P16" s="32"/>
      <c r="Q16" s="32"/>
      <c r="R16" s="32"/>
      <c r="S16" s="32"/>
      <c r="T16" s="2"/>
      <c r="U16" s="2"/>
      <c r="V16" s="2"/>
      <c r="W16" s="2"/>
      <c r="X16" s="8"/>
      <c r="Y16" s="2"/>
      <c r="Z16" s="2"/>
      <c r="AA16" s="2"/>
      <c r="AB16" s="9" t="str">
        <f t="shared" si="5"/>
        <v xml:space="preserve"> </v>
      </c>
      <c r="AC16" s="9">
        <v>0</v>
      </c>
      <c r="AD16" s="9"/>
      <c r="AE16" s="2"/>
    </row>
    <row r="17" spans="1:31" ht="15.75" customHeight="1">
      <c r="A17" s="2"/>
      <c r="B17" s="18">
        <v>14</v>
      </c>
      <c r="C17" s="61"/>
      <c r="D17" s="61"/>
      <c r="E17" s="11" t="str">
        <f t="shared" si="0"/>
        <v/>
      </c>
      <c r="F17" s="12" t="str">
        <f t="shared" si="1"/>
        <v/>
      </c>
      <c r="G17" s="69"/>
      <c r="H17" s="70"/>
      <c r="I17" s="70"/>
      <c r="J17" s="70"/>
      <c r="K17" s="70"/>
      <c r="L17" s="71"/>
      <c r="M17" s="2"/>
      <c r="N17" s="16" t="str">
        <f t="shared" si="4"/>
        <v xml:space="preserve"> </v>
      </c>
      <c r="O17" s="8"/>
      <c r="P17" s="8"/>
      <c r="Q17" s="8"/>
      <c r="R17" s="8"/>
      <c r="S17" s="8"/>
      <c r="T17" s="2"/>
      <c r="U17" s="2"/>
      <c r="V17" s="2"/>
      <c r="W17" s="2"/>
      <c r="X17" s="2"/>
      <c r="Y17" s="2"/>
      <c r="Z17" s="2"/>
      <c r="AA17" s="2"/>
      <c r="AB17" s="9" t="str">
        <f t="shared" si="5"/>
        <v xml:space="preserve"> </v>
      </c>
      <c r="AC17" s="9">
        <v>0</v>
      </c>
      <c r="AD17" s="9"/>
      <c r="AE17" s="2"/>
    </row>
    <row r="18" spans="1:31" ht="15.75" customHeight="1">
      <c r="A18" s="2"/>
      <c r="B18" s="18">
        <v>15</v>
      </c>
      <c r="C18" s="61"/>
      <c r="D18" s="61"/>
      <c r="E18" s="11" t="str">
        <f t="shared" si="0"/>
        <v/>
      </c>
      <c r="F18" s="12" t="str">
        <f t="shared" si="1"/>
        <v/>
      </c>
      <c r="G18" s="69"/>
      <c r="H18" s="70"/>
      <c r="I18" s="70"/>
      <c r="J18" s="70"/>
      <c r="K18" s="70"/>
      <c r="L18" s="71"/>
      <c r="M18" s="8"/>
      <c r="N18" s="16" t="str">
        <f t="shared" si="4"/>
        <v xml:space="preserve"> </v>
      </c>
      <c r="O18" s="9"/>
      <c r="P18" s="9"/>
      <c r="Q18" s="9"/>
      <c r="R18" s="9"/>
      <c r="S18" s="9"/>
      <c r="T18" s="104" t="str">
        <f>CONCATENATE("Yes, it is. The estimated model is overall significant and with an R-squared of ", TEXT(J112,"00")," per cent, this model can now be used for confidence and prediction intervals.  ")</f>
        <v xml:space="preserve">Yes, it is. The estimated model is overall significant and with an R-squared of 50 per cent, this model can now be used for confidence and prediction intervals.  </v>
      </c>
      <c r="U18" s="102"/>
      <c r="V18" s="102"/>
      <c r="W18" s="102"/>
      <c r="X18" s="102"/>
      <c r="Y18" s="101"/>
      <c r="Z18" s="2"/>
      <c r="AA18" s="2"/>
      <c r="AB18" s="9" t="str">
        <f t="shared" si="5"/>
        <v xml:space="preserve"> </v>
      </c>
      <c r="AC18" s="9">
        <v>0</v>
      </c>
      <c r="AD18" s="9"/>
      <c r="AE18" s="2"/>
    </row>
    <row r="19" spans="1:31" ht="16.5" customHeight="1">
      <c r="A19" s="2"/>
      <c r="B19" s="18">
        <v>16</v>
      </c>
      <c r="C19" s="61"/>
      <c r="D19" s="61"/>
      <c r="E19" s="11" t="str">
        <f t="shared" si="0"/>
        <v/>
      </c>
      <c r="F19" s="12" t="str">
        <f t="shared" si="1"/>
        <v/>
      </c>
      <c r="G19" s="72"/>
      <c r="H19" s="73"/>
      <c r="I19" s="73"/>
      <c r="J19" s="73"/>
      <c r="K19" s="73"/>
      <c r="L19" s="74"/>
      <c r="M19" s="57"/>
      <c r="N19" s="16" t="str">
        <f t="shared" si="4"/>
        <v xml:space="preserve"> </v>
      </c>
      <c r="O19" s="9"/>
      <c r="P19" s="9"/>
      <c r="Q19" s="9"/>
      <c r="R19" s="9"/>
      <c r="S19" s="9"/>
      <c r="T19" s="102"/>
      <c r="U19" s="70"/>
      <c r="V19" s="70"/>
      <c r="W19" s="70"/>
      <c r="X19" s="102"/>
      <c r="Y19" s="102"/>
      <c r="Z19" s="2"/>
      <c r="AA19" s="2"/>
      <c r="AB19" s="9" t="str">
        <f t="shared" si="5"/>
        <v xml:space="preserve"> </v>
      </c>
      <c r="AC19" s="9">
        <v>0</v>
      </c>
      <c r="AD19" s="9"/>
      <c r="AE19" s="2"/>
    </row>
    <row r="20" spans="1:31" ht="16.5" customHeight="1">
      <c r="A20" s="2"/>
      <c r="B20" s="18">
        <v>17</v>
      </c>
      <c r="C20" s="61"/>
      <c r="D20" s="61"/>
      <c r="E20" s="11" t="str">
        <f t="shared" si="0"/>
        <v/>
      </c>
      <c r="F20" s="12" t="str">
        <f t="shared" si="1"/>
        <v/>
      </c>
      <c r="G20" s="89" t="s">
        <v>23</v>
      </c>
      <c r="H20" s="65"/>
      <c r="I20" s="65"/>
      <c r="J20" s="65"/>
      <c r="K20" s="65"/>
      <c r="L20" s="66"/>
      <c r="M20" s="33"/>
      <c r="N20" s="16" t="str">
        <f t="shared" si="4"/>
        <v xml:space="preserve"> </v>
      </c>
      <c r="O20" s="9"/>
      <c r="P20" s="9"/>
      <c r="Q20" s="9"/>
      <c r="R20" s="9"/>
      <c r="S20" s="9"/>
      <c r="T20" s="102"/>
      <c r="U20" s="70"/>
      <c r="V20" s="70"/>
      <c r="W20" s="70"/>
      <c r="X20" s="102"/>
      <c r="Y20" s="102"/>
      <c r="Z20" s="2"/>
      <c r="AA20" s="2"/>
      <c r="AB20" s="9" t="str">
        <f t="shared" si="5"/>
        <v xml:space="preserve"> </v>
      </c>
      <c r="AC20" s="9">
        <v>0</v>
      </c>
      <c r="AD20" s="9"/>
      <c r="AE20" s="2"/>
    </row>
    <row r="21" spans="1:31" ht="15" customHeight="1">
      <c r="A21" s="2"/>
      <c r="B21" s="18">
        <v>18</v>
      </c>
      <c r="C21" s="61"/>
      <c r="D21" s="61"/>
      <c r="E21" s="11" t="str">
        <f t="shared" si="0"/>
        <v/>
      </c>
      <c r="F21" s="12" t="str">
        <f t="shared" si="1"/>
        <v/>
      </c>
      <c r="G21" s="72"/>
      <c r="H21" s="73"/>
      <c r="I21" s="73"/>
      <c r="J21" s="73"/>
      <c r="K21" s="73"/>
      <c r="L21" s="74"/>
      <c r="M21" s="34" t="s">
        <v>24</v>
      </c>
      <c r="N21" s="16" t="str">
        <f t="shared" si="4"/>
        <v xml:space="preserve"> </v>
      </c>
      <c r="O21" s="9"/>
      <c r="P21" s="9"/>
      <c r="Q21" s="9"/>
      <c r="R21" s="9"/>
      <c r="S21" s="9"/>
      <c r="T21" s="102"/>
      <c r="U21" s="102"/>
      <c r="V21" s="102"/>
      <c r="W21" s="102"/>
      <c r="X21" s="102"/>
      <c r="Y21" s="102"/>
      <c r="Z21" s="2"/>
      <c r="AA21" s="2"/>
      <c r="AB21" s="9" t="str">
        <f t="shared" si="5"/>
        <v xml:space="preserve"> </v>
      </c>
      <c r="AC21" s="9">
        <v>0</v>
      </c>
      <c r="AD21" s="9"/>
      <c r="AE21" s="2"/>
    </row>
    <row r="22" spans="1:31" ht="17.25" customHeight="1">
      <c r="A22" s="2"/>
      <c r="B22" s="18">
        <v>19</v>
      </c>
      <c r="C22" s="61"/>
      <c r="D22" s="61"/>
      <c r="E22" s="11" t="str">
        <f t="shared" si="0"/>
        <v/>
      </c>
      <c r="F22" s="12" t="str">
        <f t="shared" si="1"/>
        <v/>
      </c>
      <c r="G22" s="67" t="s">
        <v>25</v>
      </c>
      <c r="H22" s="65"/>
      <c r="I22" s="58">
        <v>1.75</v>
      </c>
      <c r="J22" s="64" t="s">
        <v>26</v>
      </c>
      <c r="K22" s="65"/>
      <c r="L22" s="66"/>
      <c r="M22" s="8"/>
      <c r="N22" s="16" t="str">
        <f t="shared" si="4"/>
        <v xml:space="preserve"> </v>
      </c>
      <c r="O22" s="9"/>
      <c r="P22" s="9"/>
      <c r="Q22" s="9"/>
      <c r="R22" s="9"/>
      <c r="S22" s="9"/>
      <c r="T22" s="106" t="str">
        <f>CONCATENATE(" No, it is not. With low R-squared of ", TEXT( J112,"00")," per cent, it is recommended to review your data and/or check if a nonlinear function is more appropriate for this data.")</f>
        <v xml:space="preserve"> No, it is not. With low R-squared of 50 per cent, it is recommended to review your data and/or check if a nonlinear function is more appropriate for this data.</v>
      </c>
      <c r="U22" s="102"/>
      <c r="V22" s="102"/>
      <c r="W22" s="102"/>
      <c r="X22" s="102"/>
      <c r="Y22" s="101"/>
      <c r="Z22" s="2"/>
      <c r="AA22" s="2"/>
      <c r="AB22" s="9" t="str">
        <f t="shared" si="5"/>
        <v xml:space="preserve"> </v>
      </c>
      <c r="AC22" s="9">
        <v>0</v>
      </c>
      <c r="AD22" s="9"/>
      <c r="AE22" s="2"/>
    </row>
    <row r="23" spans="1:31" ht="17.25" customHeight="1">
      <c r="A23" s="2"/>
      <c r="B23" s="18">
        <v>20</v>
      </c>
      <c r="C23" s="61"/>
      <c r="D23" s="61"/>
      <c r="E23" s="11" t="str">
        <f t="shared" si="0"/>
        <v/>
      </c>
      <c r="F23" s="12" t="str">
        <f t="shared" si="1"/>
        <v/>
      </c>
      <c r="G23" s="91" t="s">
        <v>27</v>
      </c>
      <c r="H23" s="109"/>
      <c r="I23" s="35">
        <f>Beta_0+Bata_1*Independent_Var</f>
        <v>62.426104939162215</v>
      </c>
      <c r="J23" s="117" t="s">
        <v>28</v>
      </c>
      <c r="K23" s="78"/>
      <c r="L23" s="36">
        <f>IF(L11&lt;=I7, Dependent_Var-_xlfn.T.INV.2T(I7,(COUNT(C4:C33)-2))*H47, "")</f>
        <v>57.420136243375758</v>
      </c>
      <c r="M23" s="2"/>
      <c r="N23" s="16" t="str">
        <f t="shared" si="4"/>
        <v xml:space="preserve"> </v>
      </c>
      <c r="O23" s="9"/>
      <c r="P23" s="9"/>
      <c r="Q23" s="9"/>
      <c r="R23" s="9"/>
      <c r="S23" s="9"/>
      <c r="T23" s="102"/>
      <c r="U23" s="70"/>
      <c r="V23" s="70"/>
      <c r="W23" s="70"/>
      <c r="X23" s="102"/>
      <c r="Y23" s="102"/>
      <c r="Z23" s="2"/>
      <c r="AA23" s="2"/>
      <c r="AB23" s="9" t="str">
        <f t="shared" si="5"/>
        <v xml:space="preserve"> </v>
      </c>
      <c r="AC23" s="9">
        <v>0</v>
      </c>
      <c r="AD23" s="9"/>
      <c r="AE23" s="2"/>
    </row>
    <row r="24" spans="1:31" ht="16.5" customHeight="1">
      <c r="A24" s="2"/>
      <c r="B24" s="18">
        <v>21</v>
      </c>
      <c r="C24" s="61"/>
      <c r="D24" s="61"/>
      <c r="E24" s="11" t="str">
        <f t="shared" si="0"/>
        <v/>
      </c>
      <c r="F24" s="12" t="str">
        <f t="shared" si="1"/>
        <v/>
      </c>
      <c r="G24" s="2"/>
      <c r="H24" s="2"/>
      <c r="I24" s="2"/>
      <c r="J24" s="118" t="s">
        <v>29</v>
      </c>
      <c r="K24" s="112"/>
      <c r="L24" s="37">
        <f>IF(L11&lt;=I7, Dependent_Var+_xlfn.T.INV.2T(I7,(COUNT(C4:C33)-2))*H47, "")</f>
        <v>67.432073634948679</v>
      </c>
      <c r="M24" s="2"/>
      <c r="N24" s="16" t="str">
        <f t="shared" si="4"/>
        <v xml:space="preserve"> </v>
      </c>
      <c r="O24" s="9"/>
      <c r="P24" s="9"/>
      <c r="Q24" s="9"/>
      <c r="R24" s="9"/>
      <c r="S24" s="9"/>
      <c r="T24" s="102"/>
      <c r="U24" s="70"/>
      <c r="V24" s="70"/>
      <c r="W24" s="70"/>
      <c r="X24" s="102"/>
      <c r="Y24" s="102"/>
      <c r="Z24" s="2"/>
      <c r="AA24" s="2"/>
      <c r="AB24" s="9" t="str">
        <f t="shared" si="5"/>
        <v xml:space="preserve"> </v>
      </c>
      <c r="AC24" s="9">
        <v>0</v>
      </c>
      <c r="AD24" s="9"/>
      <c r="AE24" s="2"/>
    </row>
    <row r="25" spans="1:31" ht="15.75" customHeight="1">
      <c r="A25" s="2"/>
      <c r="B25" s="18">
        <v>22</v>
      </c>
      <c r="C25" s="61"/>
      <c r="D25" s="61"/>
      <c r="E25" s="11" t="str">
        <f t="shared" si="0"/>
        <v/>
      </c>
      <c r="F25" s="12" t="str">
        <f t="shared" si="1"/>
        <v/>
      </c>
      <c r="G25" s="2"/>
      <c r="H25" s="2"/>
      <c r="I25" s="2"/>
      <c r="J25" s="111" t="s">
        <v>30</v>
      </c>
      <c r="K25" s="112"/>
      <c r="L25" s="113"/>
      <c r="M25" s="2"/>
      <c r="N25" s="16" t="str">
        <f t="shared" si="4"/>
        <v xml:space="preserve"> </v>
      </c>
      <c r="O25" s="9"/>
      <c r="P25" s="9"/>
      <c r="Q25" s="9"/>
      <c r="R25" s="9"/>
      <c r="S25" s="9"/>
      <c r="T25" s="102"/>
      <c r="U25" s="102"/>
      <c r="V25" s="102"/>
      <c r="W25" s="102"/>
      <c r="X25" s="102"/>
      <c r="Y25" s="102"/>
      <c r="Z25" s="2"/>
      <c r="AA25" s="2"/>
      <c r="AB25" s="9" t="str">
        <f t="shared" si="5"/>
        <v xml:space="preserve"> </v>
      </c>
      <c r="AC25" s="9">
        <v>0</v>
      </c>
      <c r="AD25" s="9"/>
      <c r="AE25" s="2"/>
    </row>
    <row r="26" spans="1:31" ht="16.5" customHeight="1">
      <c r="A26" s="2"/>
      <c r="B26" s="18">
        <v>23</v>
      </c>
      <c r="C26" s="61"/>
      <c r="D26" s="61"/>
      <c r="E26" s="11" t="str">
        <f t="shared" si="0"/>
        <v/>
      </c>
      <c r="F26" s="12" t="str">
        <f t="shared" si="1"/>
        <v/>
      </c>
      <c r="G26" s="2"/>
      <c r="H26" s="2"/>
      <c r="I26" s="2"/>
      <c r="J26" s="114" t="s">
        <v>28</v>
      </c>
      <c r="K26" s="115"/>
      <c r="L26" s="38">
        <f>IF(L11&lt;=I7, Dependent_Var-_xlfn.T.INV.2T(I7,(COUNT(C4:C33)-2))*(SQRT(F37*(1+1/COUNT(C4:C33)+((Independent_Var-AVERAGE(C4:C33))^2)/F38))), "")</f>
        <v>46.00205344630885</v>
      </c>
      <c r="M26" s="2"/>
      <c r="N26" s="39" t="str">
        <f t="shared" si="4"/>
        <v xml:space="preserve"> </v>
      </c>
      <c r="O26" s="8"/>
      <c r="P26" s="8"/>
      <c r="Q26" s="8"/>
      <c r="R26" s="8"/>
      <c r="S26" s="8"/>
      <c r="T26" s="105"/>
      <c r="U26" s="102"/>
      <c r="V26" s="102"/>
      <c r="W26" s="102"/>
      <c r="X26" s="102"/>
      <c r="Y26" s="101"/>
      <c r="Z26" s="2"/>
      <c r="AA26" s="2"/>
      <c r="AB26" s="9" t="str">
        <f t="shared" si="5"/>
        <v xml:space="preserve"> </v>
      </c>
      <c r="AC26" s="9">
        <v>0</v>
      </c>
      <c r="AD26" s="9"/>
      <c r="AE26" s="2"/>
    </row>
    <row r="27" spans="1:31" ht="17.25" customHeight="1">
      <c r="A27" s="2"/>
      <c r="B27" s="18">
        <v>24</v>
      </c>
      <c r="C27" s="61"/>
      <c r="D27" s="61"/>
      <c r="E27" s="11" t="str">
        <f t="shared" si="0"/>
        <v/>
      </c>
      <c r="F27" s="12" t="str">
        <f t="shared" si="1"/>
        <v/>
      </c>
      <c r="G27" s="2"/>
      <c r="H27" s="2"/>
      <c r="I27" s="2"/>
      <c r="J27" s="116" t="s">
        <v>29</v>
      </c>
      <c r="K27" s="109"/>
      <c r="L27" s="40">
        <f>IF(L11&lt;=I7, Dependent_Var+_xlfn.T.INV.2T(I7,(COUNT(C4:C33)-2))*(SQRT(F37*(1+1/COUNT(C4:C33)+((Independent_Var-AVERAGE(C4:C33))^2)/F38))), "")</f>
        <v>78.850156432015581</v>
      </c>
      <c r="M27" s="2"/>
      <c r="N27" s="39" t="str">
        <f t="shared" si="4"/>
        <v xml:space="preserve"> </v>
      </c>
      <c r="O27" s="8"/>
      <c r="P27" s="8"/>
      <c r="Q27" s="8"/>
      <c r="R27" s="8"/>
      <c r="S27" s="8"/>
      <c r="T27" s="102"/>
      <c r="U27" s="70"/>
      <c r="V27" s="70"/>
      <c r="W27" s="70"/>
      <c r="X27" s="102"/>
      <c r="Y27" s="102"/>
      <c r="Z27" s="2"/>
      <c r="AA27" s="2"/>
      <c r="AB27" s="9" t="str">
        <f t="shared" si="5"/>
        <v xml:space="preserve"> </v>
      </c>
      <c r="AC27" s="9">
        <v>0</v>
      </c>
      <c r="AD27" s="9"/>
      <c r="AE27" s="2"/>
    </row>
    <row r="28" spans="1:31" ht="16.5" customHeight="1">
      <c r="A28" s="2"/>
      <c r="B28" s="18">
        <v>25</v>
      </c>
      <c r="C28" s="61"/>
      <c r="D28" s="61"/>
      <c r="E28" s="11" t="str">
        <f t="shared" si="0"/>
        <v/>
      </c>
      <c r="F28" s="12" t="str">
        <f t="shared" si="1"/>
        <v/>
      </c>
      <c r="G28" s="2"/>
      <c r="H28" s="2"/>
      <c r="I28" s="2"/>
      <c r="J28" s="2"/>
      <c r="K28" s="2"/>
      <c r="L28" s="2"/>
      <c r="M28" s="2"/>
      <c r="N28" s="39" t="str">
        <f t="shared" si="4"/>
        <v xml:space="preserve"> </v>
      </c>
      <c r="O28" s="8"/>
      <c r="P28" s="8"/>
      <c r="Q28" s="8"/>
      <c r="R28" s="8"/>
      <c r="S28" s="8"/>
      <c r="T28" s="102"/>
      <c r="U28" s="70"/>
      <c r="V28" s="70"/>
      <c r="W28" s="70"/>
      <c r="X28" s="102"/>
      <c r="Y28" s="102"/>
      <c r="Z28" s="2"/>
      <c r="AA28" s="2"/>
      <c r="AB28" s="9" t="str">
        <f t="shared" si="5"/>
        <v xml:space="preserve"> </v>
      </c>
      <c r="AC28" s="9">
        <v>0</v>
      </c>
      <c r="AD28" s="9"/>
      <c r="AE28" s="2"/>
    </row>
    <row r="29" spans="1:31" ht="16.5" customHeight="1">
      <c r="A29" s="2"/>
      <c r="B29" s="18">
        <v>26</v>
      </c>
      <c r="C29" s="61"/>
      <c r="D29" s="61"/>
      <c r="E29" s="11" t="str">
        <f t="shared" si="0"/>
        <v/>
      </c>
      <c r="F29" s="12" t="str">
        <f t="shared" si="1"/>
        <v/>
      </c>
      <c r="G29" s="2"/>
      <c r="H29" s="2"/>
      <c r="I29" s="2"/>
      <c r="J29" s="41"/>
      <c r="K29" s="41"/>
      <c r="L29" s="41"/>
      <c r="M29" s="2"/>
      <c r="N29" s="39" t="str">
        <f t="shared" si="4"/>
        <v xml:space="preserve"> </v>
      </c>
      <c r="O29" s="8"/>
      <c r="P29" s="8"/>
      <c r="Q29" s="8"/>
      <c r="R29" s="8"/>
      <c r="S29" s="8"/>
      <c r="T29" s="102"/>
      <c r="U29" s="102"/>
      <c r="V29" s="102"/>
      <c r="W29" s="102"/>
      <c r="X29" s="102"/>
      <c r="Y29" s="102"/>
      <c r="Z29" s="2"/>
      <c r="AA29" s="2"/>
      <c r="AB29" s="9" t="str">
        <f t="shared" si="5"/>
        <v xml:space="preserve"> </v>
      </c>
      <c r="AC29" s="9">
        <v>0</v>
      </c>
      <c r="AD29" s="9"/>
      <c r="AE29" s="2"/>
    </row>
    <row r="30" spans="1:31" ht="15.75" customHeight="1">
      <c r="A30" s="2"/>
      <c r="B30" s="18">
        <v>27</v>
      </c>
      <c r="C30" s="61"/>
      <c r="D30" s="61"/>
      <c r="E30" s="11" t="str">
        <f t="shared" si="0"/>
        <v/>
      </c>
      <c r="F30" s="12" t="str">
        <f t="shared" si="1"/>
        <v/>
      </c>
      <c r="G30" s="2"/>
      <c r="H30" s="2"/>
      <c r="I30" s="2"/>
      <c r="J30" s="41"/>
      <c r="K30" s="41"/>
      <c r="L30" s="41"/>
      <c r="M30" s="2"/>
      <c r="N30" s="39" t="str">
        <f t="shared" si="4"/>
        <v xml:space="preserve"> </v>
      </c>
      <c r="O30" s="8"/>
      <c r="P30" s="8"/>
      <c r="Q30" s="8"/>
      <c r="R30" s="8"/>
      <c r="S30" s="8"/>
      <c r="T30" s="105"/>
      <c r="U30" s="102"/>
      <c r="V30" s="102"/>
      <c r="W30" s="102"/>
      <c r="X30" s="102"/>
      <c r="Y30" s="101"/>
      <c r="Z30" s="2"/>
      <c r="AA30" s="2"/>
      <c r="AB30" s="9" t="str">
        <f t="shared" si="5"/>
        <v xml:space="preserve"> </v>
      </c>
      <c r="AC30" s="9">
        <v>0</v>
      </c>
      <c r="AD30" s="9"/>
      <c r="AE30" s="2"/>
    </row>
    <row r="31" spans="1:31" ht="15" customHeight="1">
      <c r="A31" s="2"/>
      <c r="B31" s="18">
        <v>28</v>
      </c>
      <c r="C31" s="61"/>
      <c r="D31" s="61"/>
      <c r="E31" s="11" t="str">
        <f t="shared" si="0"/>
        <v/>
      </c>
      <c r="F31" s="12" t="str">
        <f t="shared" si="1"/>
        <v/>
      </c>
      <c r="G31" s="2"/>
      <c r="H31" s="2"/>
      <c r="I31" s="2"/>
      <c r="J31" s="42"/>
      <c r="K31" s="42"/>
      <c r="L31" s="42"/>
      <c r="M31" s="2"/>
      <c r="N31" s="39" t="str">
        <f t="shared" si="4"/>
        <v xml:space="preserve"> </v>
      </c>
      <c r="O31" s="8"/>
      <c r="P31" s="8"/>
      <c r="Q31" s="8"/>
      <c r="R31" s="8"/>
      <c r="S31" s="8"/>
      <c r="T31" s="102"/>
      <c r="U31" s="70"/>
      <c r="V31" s="70"/>
      <c r="W31" s="70"/>
      <c r="X31" s="102"/>
      <c r="Y31" s="102"/>
      <c r="Z31" s="2"/>
      <c r="AA31" s="2"/>
      <c r="AB31" s="9" t="str">
        <f t="shared" si="5"/>
        <v xml:space="preserve"> </v>
      </c>
      <c r="AC31" s="9">
        <v>0</v>
      </c>
      <c r="AD31" s="9"/>
      <c r="AE31" s="2"/>
    </row>
    <row r="32" spans="1:31" ht="15" customHeight="1">
      <c r="A32" s="2"/>
      <c r="B32" s="18">
        <v>29</v>
      </c>
      <c r="C32" s="61"/>
      <c r="D32" s="61"/>
      <c r="E32" s="11" t="str">
        <f t="shared" si="0"/>
        <v/>
      </c>
      <c r="F32" s="12" t="str">
        <f t="shared" si="1"/>
        <v/>
      </c>
      <c r="G32" s="2"/>
      <c r="H32" s="2"/>
      <c r="I32" s="2"/>
      <c r="J32" s="42"/>
      <c r="K32" s="42"/>
      <c r="L32" s="42"/>
      <c r="M32" s="2"/>
      <c r="N32" s="39" t="str">
        <f t="shared" si="4"/>
        <v xml:space="preserve"> </v>
      </c>
      <c r="O32" s="8"/>
      <c r="P32" s="8"/>
      <c r="Q32" s="8"/>
      <c r="R32" s="8"/>
      <c r="S32" s="8"/>
      <c r="T32" s="102"/>
      <c r="U32" s="70"/>
      <c r="V32" s="70"/>
      <c r="W32" s="70"/>
      <c r="X32" s="102"/>
      <c r="Y32" s="102"/>
      <c r="Z32" s="2"/>
      <c r="AA32" s="2"/>
      <c r="AB32" s="9" t="str">
        <f t="shared" si="5"/>
        <v xml:space="preserve"> </v>
      </c>
      <c r="AC32" s="9">
        <v>0</v>
      </c>
      <c r="AD32" s="9"/>
      <c r="AE32" s="2"/>
    </row>
    <row r="33" spans="1:31" ht="15.75" customHeight="1">
      <c r="A33" s="31"/>
      <c r="B33" s="18">
        <v>30</v>
      </c>
      <c r="C33" s="61"/>
      <c r="D33" s="61"/>
      <c r="E33" s="11" t="str">
        <f t="shared" si="0"/>
        <v/>
      </c>
      <c r="F33" s="12" t="str">
        <f t="shared" si="1"/>
        <v/>
      </c>
      <c r="G33" s="2"/>
      <c r="H33" s="2"/>
      <c r="I33" s="2"/>
      <c r="J33" s="42"/>
      <c r="K33" s="42"/>
      <c r="L33" s="42"/>
      <c r="M33" s="2"/>
      <c r="N33" s="8" t="str">
        <f t="shared" si="4"/>
        <v xml:space="preserve"> </v>
      </c>
      <c r="O33" s="8"/>
      <c r="P33" s="8"/>
      <c r="Q33" s="8"/>
      <c r="R33" s="8"/>
      <c r="S33" s="8"/>
      <c r="T33" s="102"/>
      <c r="U33" s="70"/>
      <c r="V33" s="70"/>
      <c r="W33" s="70"/>
      <c r="X33" s="102"/>
      <c r="Y33" s="102"/>
      <c r="Z33" s="2"/>
      <c r="AA33" s="2"/>
      <c r="AB33" s="9" t="str">
        <f t="shared" si="5"/>
        <v xml:space="preserve"> </v>
      </c>
      <c r="AC33" s="9">
        <v>0</v>
      </c>
      <c r="AD33" s="9"/>
      <c r="AE33" s="2"/>
    </row>
    <row r="34" spans="1:31" ht="14.25" customHeight="1">
      <c r="A34" s="2"/>
      <c r="B34" s="43"/>
      <c r="C34" s="44"/>
      <c r="D34" s="44"/>
      <c r="E34" s="45"/>
      <c r="F34" s="45"/>
      <c r="G34" s="2"/>
      <c r="H34" s="2"/>
      <c r="I34" s="2"/>
      <c r="J34" s="42"/>
      <c r="K34" s="42"/>
      <c r="L34" s="42"/>
      <c r="M34" s="2"/>
      <c r="N34" s="8"/>
      <c r="O34" s="8"/>
      <c r="P34" s="8"/>
      <c r="Q34" s="8"/>
      <c r="R34" s="8"/>
      <c r="S34" s="8"/>
      <c r="T34" s="102"/>
      <c r="U34" s="102"/>
      <c r="V34" s="102"/>
      <c r="W34" s="102"/>
      <c r="X34" s="102"/>
      <c r="Y34" s="2"/>
      <c r="Z34" s="2"/>
      <c r="AA34" s="2"/>
      <c r="AB34" s="9"/>
      <c r="AC34" s="9"/>
      <c r="AD34" s="9"/>
      <c r="AE34" s="2"/>
    </row>
    <row r="35" spans="1:31" ht="12" customHeight="1">
      <c r="A35" s="2"/>
      <c r="B35" s="9"/>
      <c r="C35" s="9"/>
      <c r="D35" s="9"/>
      <c r="E35" s="9"/>
      <c r="F35" s="9"/>
      <c r="G35" s="9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03"/>
      <c r="U35" s="102"/>
      <c r="V35" s="102"/>
      <c r="W35" s="102"/>
      <c r="X35" s="102"/>
      <c r="Y35" s="102"/>
      <c r="Z35" s="2"/>
      <c r="AA35" s="2"/>
      <c r="AB35" s="9"/>
      <c r="AC35" s="9"/>
      <c r="AD35" s="9"/>
      <c r="AE35" s="2"/>
    </row>
    <row r="36" spans="1:31" ht="12" customHeight="1">
      <c r="A36" s="2"/>
      <c r="B36" s="9"/>
      <c r="C36" s="9"/>
      <c r="D36" s="9"/>
      <c r="E36" s="9"/>
      <c r="F36" s="9"/>
      <c r="G36" s="46"/>
      <c r="H36" s="46" t="s">
        <v>31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02"/>
      <c r="U36" s="102"/>
      <c r="V36" s="102"/>
      <c r="W36" s="102"/>
      <c r="X36" s="102"/>
      <c r="Y36" s="102"/>
      <c r="Z36" s="2"/>
      <c r="AA36" s="2"/>
      <c r="AB36" s="2"/>
      <c r="AC36" s="2"/>
      <c r="AD36" s="2"/>
      <c r="AE36" s="2"/>
    </row>
    <row r="37" spans="1:31" ht="12" customHeight="1">
      <c r="A37" s="2"/>
      <c r="B37" s="9">
        <f t="shared" ref="B37:B65" si="8">F4</f>
        <v>-8.77078824604434</v>
      </c>
      <c r="C37" s="9">
        <f t="shared" ref="C37:C65" si="9">IF(ISNUMBER(B37), B37^2, " ")</f>
        <v>76.926726456949552</v>
      </c>
      <c r="D37" s="9">
        <f t="shared" ref="D37:D65" si="10">C4^2</f>
        <v>2.25</v>
      </c>
      <c r="E37" s="9">
        <f>SUM(D37:D65)</f>
        <v>82.195000000000007</v>
      </c>
      <c r="F37" s="9">
        <f>SUM(C37:C65)/(COUNT(C4:C33)-2)</f>
        <v>49.286872986101109</v>
      </c>
      <c r="G37" s="110">
        <f>SQRT(F37*(E37/(COUNT(C4:C33)*F38)))</f>
        <v>4.4139738476946659</v>
      </c>
      <c r="H37" s="10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02"/>
      <c r="V37" s="102"/>
      <c r="W37" s="102"/>
      <c r="X37" s="102"/>
      <c r="Y37" s="102"/>
      <c r="Z37" s="2"/>
      <c r="AA37" s="2"/>
      <c r="AB37" s="2"/>
      <c r="AC37" s="2"/>
      <c r="AD37" s="2"/>
      <c r="AE37" s="2"/>
    </row>
    <row r="38" spans="1:31" ht="12" customHeight="1">
      <c r="A38" s="2"/>
      <c r="B38" s="9">
        <f t="shared" si="8"/>
        <v>-4.7026884047515978</v>
      </c>
      <c r="C38" s="9">
        <f t="shared" si="9"/>
        <v>22.115278232185126</v>
      </c>
      <c r="D38" s="9">
        <f t="shared" si="10"/>
        <v>9</v>
      </c>
      <c r="E38" s="9"/>
      <c r="F38" s="9">
        <f>DEVSQ(C4:C33)</f>
        <v>17.327500000000001</v>
      </c>
      <c r="G38" s="102"/>
      <c r="H38" s="10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02"/>
      <c r="U38" s="70"/>
      <c r="V38" s="70"/>
      <c r="W38" s="70"/>
      <c r="X38" s="70"/>
      <c r="Y38" s="102"/>
      <c r="Z38" s="2"/>
      <c r="AA38" s="2"/>
      <c r="AB38" s="2"/>
      <c r="AC38" s="2"/>
      <c r="AD38" s="2"/>
      <c r="AE38" s="2"/>
    </row>
    <row r="39" spans="1:31" ht="12" customHeight="1">
      <c r="A39" s="2"/>
      <c r="B39" s="9">
        <f t="shared" si="8"/>
        <v>-2.4261049391622151</v>
      </c>
      <c r="C39" s="9">
        <f t="shared" si="9"/>
        <v>5.8859851758272956</v>
      </c>
      <c r="D39" s="9">
        <f t="shared" si="10"/>
        <v>3.0625</v>
      </c>
      <c r="E39" s="9"/>
      <c r="F39" s="9">
        <f>SQRT(F37)</f>
        <v>7.020461023757707</v>
      </c>
      <c r="G39" s="46"/>
      <c r="H39" s="46" t="s">
        <v>32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02"/>
      <c r="U39" s="70"/>
      <c r="V39" s="70"/>
      <c r="W39" s="70"/>
      <c r="X39" s="70"/>
      <c r="Y39" s="102"/>
      <c r="Z39" s="2"/>
      <c r="AA39" s="2"/>
      <c r="AB39" s="2"/>
      <c r="AC39" s="2"/>
      <c r="AD39" s="2"/>
      <c r="AE39" s="2"/>
    </row>
    <row r="40" spans="1:31" ht="12" customHeight="1">
      <c r="A40" s="2"/>
      <c r="B40" s="9">
        <f t="shared" si="8"/>
        <v>8.5398451401914173</v>
      </c>
      <c r="C40" s="9">
        <f t="shared" si="9"/>
        <v>72.928955018450964</v>
      </c>
      <c r="D40" s="9">
        <f t="shared" si="10"/>
        <v>1</v>
      </c>
      <c r="E40" s="9"/>
      <c r="F40" s="9"/>
      <c r="G40" s="46"/>
      <c r="H40" s="46">
        <f>SQRT(F37/F38)</f>
        <v>1.6865440112366421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02"/>
      <c r="U40" s="102"/>
      <c r="V40" s="102"/>
      <c r="W40" s="102"/>
      <c r="X40" s="102"/>
      <c r="Y40" s="102"/>
      <c r="Z40" s="2"/>
      <c r="AA40" s="2"/>
      <c r="AB40" s="2"/>
      <c r="AC40" s="2"/>
      <c r="AD40" s="2"/>
      <c r="AE40" s="2"/>
    </row>
    <row r="41" spans="1:31" ht="12" customHeight="1">
      <c r="A41" s="2"/>
      <c r="B41" s="9">
        <f t="shared" si="8"/>
        <v>0.33518491800125361</v>
      </c>
      <c r="C41" s="9">
        <f t="shared" si="9"/>
        <v>0.1123489292555071</v>
      </c>
      <c r="D41" s="9">
        <f t="shared" si="10"/>
        <v>9.6100000000000012</v>
      </c>
      <c r="E41" s="9"/>
      <c r="F41" s="9"/>
      <c r="G41" s="9"/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03"/>
      <c r="U41" s="102"/>
      <c r="V41" s="102"/>
      <c r="W41" s="102"/>
      <c r="X41" s="102"/>
      <c r="Y41" s="102"/>
      <c r="Z41" s="2"/>
      <c r="AA41" s="2"/>
      <c r="AB41" s="2"/>
      <c r="AC41" s="2"/>
      <c r="AD41" s="2"/>
      <c r="AE41" s="2"/>
    </row>
    <row r="42" spans="1:31" ht="12" customHeight="1">
      <c r="A42" s="2"/>
      <c r="B42" s="9">
        <f t="shared" si="8"/>
        <v>-14.232914923291489</v>
      </c>
      <c r="C42" s="9">
        <f t="shared" si="9"/>
        <v>202.57586721365357</v>
      </c>
      <c r="D42" s="9">
        <f t="shared" si="10"/>
        <v>2.5600000000000005</v>
      </c>
      <c r="E42" s="9"/>
      <c r="F42" s="9"/>
      <c r="G42" s="9"/>
      <c r="H42" s="9" t="s">
        <v>33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02"/>
      <c r="U42" s="70"/>
      <c r="V42" s="70"/>
      <c r="W42" s="70"/>
      <c r="X42" s="70"/>
      <c r="Y42" s="102"/>
      <c r="Z42" s="2"/>
      <c r="AA42" s="2"/>
      <c r="AB42" s="2"/>
      <c r="AC42" s="2"/>
      <c r="AD42" s="2"/>
      <c r="AE42" s="2"/>
    </row>
    <row r="43" spans="1:31" ht="12" customHeight="1">
      <c r="A43" s="1"/>
      <c r="B43" s="9">
        <f t="shared" si="8"/>
        <v>5.5321983359784568</v>
      </c>
      <c r="C43" s="9">
        <f t="shared" si="9"/>
        <v>30.605218428602807</v>
      </c>
      <c r="D43" s="9">
        <f t="shared" si="10"/>
        <v>5.2899999999999991</v>
      </c>
      <c r="E43" s="9"/>
      <c r="F43" s="9"/>
      <c r="G43" s="9"/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02"/>
      <c r="U43" s="70"/>
      <c r="V43" s="70"/>
      <c r="W43" s="70"/>
      <c r="X43" s="70"/>
      <c r="Y43" s="102"/>
      <c r="Z43" s="2"/>
      <c r="AA43" s="2"/>
      <c r="AB43" s="2"/>
      <c r="AC43" s="2"/>
      <c r="AD43" s="2"/>
      <c r="AE43" s="2"/>
    </row>
    <row r="44" spans="1:31" ht="12" customHeight="1">
      <c r="A44" s="1"/>
      <c r="B44" s="9">
        <f t="shared" si="8"/>
        <v>0.41857836771990975</v>
      </c>
      <c r="C44" s="9">
        <f t="shared" si="9"/>
        <v>0.17520784992306399</v>
      </c>
      <c r="D44" s="9">
        <f t="shared" si="10"/>
        <v>4</v>
      </c>
      <c r="E44" s="9"/>
      <c r="F44" s="9"/>
      <c r="G44" s="9"/>
      <c r="H44" s="9">
        <f>I11/I13</f>
        <v>0.50423933291432255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02"/>
      <c r="U44" s="102"/>
      <c r="V44" s="102"/>
      <c r="W44" s="102"/>
      <c r="X44" s="102"/>
      <c r="Y44" s="102"/>
      <c r="Z44" s="2"/>
      <c r="AA44" s="2"/>
      <c r="AB44" s="2"/>
      <c r="AC44" s="2"/>
      <c r="AD44" s="2"/>
      <c r="AE44" s="2"/>
    </row>
    <row r="45" spans="1:31" ht="12" customHeight="1">
      <c r="A45" s="1"/>
      <c r="B45" s="9">
        <f t="shared" si="8"/>
        <v>4.6760448227769018</v>
      </c>
      <c r="C45" s="9">
        <f t="shared" si="9"/>
        <v>21.865395184618666</v>
      </c>
      <c r="D45" s="9">
        <f t="shared" si="10"/>
        <v>16</v>
      </c>
      <c r="E45" s="9"/>
      <c r="F45" s="9"/>
      <c r="G45" s="9"/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07"/>
      <c r="U45" s="102"/>
      <c r="V45" s="102"/>
      <c r="W45" s="102"/>
      <c r="X45" s="102"/>
      <c r="Y45" s="102"/>
      <c r="Z45" s="2"/>
      <c r="AA45" s="2"/>
      <c r="AB45" s="2"/>
      <c r="AC45" s="2"/>
      <c r="AD45" s="2"/>
      <c r="AE45" s="2"/>
    </row>
    <row r="46" spans="1:31" ht="12" customHeight="1">
      <c r="A46" s="1"/>
      <c r="B46" s="9">
        <f t="shared" si="8"/>
        <v>5.4778050305394288E-2</v>
      </c>
      <c r="C46" s="9">
        <f t="shared" si="9"/>
        <v>3.0006347952603071E-3</v>
      </c>
      <c r="D46" s="9">
        <f t="shared" si="10"/>
        <v>25</v>
      </c>
      <c r="E46" s="9"/>
      <c r="F46" s="9"/>
      <c r="G46" s="9"/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02"/>
      <c r="U46" s="70"/>
      <c r="V46" s="70"/>
      <c r="W46" s="70"/>
      <c r="X46" s="70"/>
      <c r="Y46" s="102"/>
      <c r="Z46" s="2"/>
      <c r="AA46" s="2"/>
      <c r="AB46" s="2"/>
      <c r="AC46" s="2"/>
      <c r="AD46" s="2"/>
      <c r="AE46" s="2"/>
    </row>
    <row r="47" spans="1:31" ht="16.5" customHeight="1">
      <c r="A47" s="1"/>
      <c r="B47" s="9">
        <f t="shared" si="8"/>
        <v>6.657288510556441</v>
      </c>
      <c r="C47" s="9">
        <f t="shared" si="9"/>
        <v>44.319490312786797</v>
      </c>
      <c r="D47" s="9">
        <f t="shared" si="10"/>
        <v>0.42250000000000004</v>
      </c>
      <c r="E47" s="9"/>
      <c r="F47" s="9"/>
      <c r="G47" s="9" t="s">
        <v>34</v>
      </c>
      <c r="H47" s="16">
        <f>SQRT(F37*(1/COUNT(C4:C33)+((Independent_Var-AVERAGE(C4:C33))^2)/F38))</f>
        <v>2.2467041007448385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02"/>
      <c r="U47" s="70"/>
      <c r="V47" s="70"/>
      <c r="W47" s="70"/>
      <c r="X47" s="70"/>
      <c r="Y47" s="102"/>
      <c r="Z47" s="2"/>
      <c r="AA47" s="2"/>
      <c r="AB47" s="2"/>
      <c r="AC47" s="2"/>
      <c r="AD47" s="2"/>
      <c r="AE47" s="2"/>
    </row>
    <row r="48" spans="1:31" ht="12" customHeight="1">
      <c r="A48" s="1"/>
      <c r="B48" s="9">
        <f t="shared" si="8"/>
        <v>3.9185783677199097</v>
      </c>
      <c r="C48" s="9">
        <f t="shared" si="9"/>
        <v>15.355256423962432</v>
      </c>
      <c r="D48" s="9">
        <f t="shared" si="10"/>
        <v>4</v>
      </c>
      <c r="E48" s="9"/>
      <c r="F48" s="9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02"/>
      <c r="U48" s="70"/>
      <c r="V48" s="70"/>
      <c r="W48" s="70"/>
      <c r="X48" s="70"/>
      <c r="Y48" s="102"/>
      <c r="Z48" s="2"/>
      <c r="AA48" s="2"/>
      <c r="AB48" s="2"/>
      <c r="AC48" s="2"/>
      <c r="AD48" s="2"/>
      <c r="AE48" s="2"/>
    </row>
    <row r="49" spans="1:31" ht="12" customHeight="1">
      <c r="A49" s="1"/>
      <c r="B49" s="9" t="str">
        <f t="shared" si="8"/>
        <v/>
      </c>
      <c r="C49" s="9" t="str">
        <f t="shared" si="9"/>
        <v xml:space="preserve"> </v>
      </c>
      <c r="D49" s="9">
        <f t="shared" si="10"/>
        <v>0</v>
      </c>
      <c r="E49" s="9"/>
      <c r="F49" s="9"/>
      <c r="G49" s="9"/>
      <c r="H49" s="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02"/>
      <c r="U49" s="102"/>
      <c r="V49" s="102"/>
      <c r="W49" s="102"/>
      <c r="X49" s="102"/>
      <c r="Y49" s="102"/>
      <c r="Z49" s="2"/>
      <c r="AA49" s="2"/>
      <c r="AB49" s="2"/>
      <c r="AC49" s="2"/>
      <c r="AD49" s="2"/>
      <c r="AE49" s="2"/>
    </row>
    <row r="50" spans="1:31" ht="12" customHeight="1">
      <c r="A50" s="1"/>
      <c r="B50" s="9" t="str">
        <f t="shared" si="8"/>
        <v/>
      </c>
      <c r="C50" s="9" t="str">
        <f t="shared" si="9"/>
        <v xml:space="preserve"> </v>
      </c>
      <c r="D50" s="9">
        <f t="shared" si="10"/>
        <v>0</v>
      </c>
      <c r="E50" s="9"/>
      <c r="F50" s="9"/>
      <c r="G50" s="9"/>
      <c r="H50" s="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 customHeight="1">
      <c r="A51" s="1"/>
      <c r="B51" s="9" t="str">
        <f t="shared" si="8"/>
        <v/>
      </c>
      <c r="C51" s="9" t="str">
        <f t="shared" si="9"/>
        <v xml:space="preserve"> </v>
      </c>
      <c r="D51" s="9">
        <f t="shared" si="10"/>
        <v>0</v>
      </c>
      <c r="E51" s="9"/>
      <c r="F51" s="9"/>
      <c r="G51" s="9"/>
      <c r="H51" s="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 customHeight="1">
      <c r="A52" s="1"/>
      <c r="B52" s="9" t="str">
        <f t="shared" si="8"/>
        <v/>
      </c>
      <c r="C52" s="9" t="str">
        <f t="shared" si="9"/>
        <v xml:space="preserve"> </v>
      </c>
      <c r="D52" s="9">
        <f t="shared" si="10"/>
        <v>0</v>
      </c>
      <c r="E52" s="9"/>
      <c r="F52" s="9"/>
      <c r="G52" s="9"/>
      <c r="H52" s="9"/>
      <c r="I52" s="9"/>
      <c r="J52" s="9"/>
      <c r="K52" s="9"/>
      <c r="L52" s="9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 customHeight="1">
      <c r="A53" s="1"/>
      <c r="B53" s="9" t="str">
        <f t="shared" si="8"/>
        <v/>
      </c>
      <c r="C53" s="9" t="str">
        <f t="shared" si="9"/>
        <v xml:space="preserve"> </v>
      </c>
      <c r="D53" s="9">
        <f t="shared" si="10"/>
        <v>0</v>
      </c>
      <c r="E53" s="9"/>
      <c r="F53" s="9"/>
      <c r="G53" s="9"/>
      <c r="H53" s="9"/>
      <c r="I53" s="9"/>
      <c r="J53" s="9"/>
      <c r="K53" s="9"/>
      <c r="L53" s="9"/>
      <c r="M53" s="9"/>
      <c r="N53" s="2"/>
      <c r="O53" s="2"/>
      <c r="P53" s="2"/>
      <c r="Q53" s="47"/>
      <c r="R53" s="47"/>
      <c r="S53" s="47"/>
      <c r="T53" s="47"/>
      <c r="U53" s="47"/>
      <c r="V53" s="47"/>
      <c r="W53" s="47"/>
      <c r="X53" s="47"/>
      <c r="Y53" s="47"/>
      <c r="Z53" s="2"/>
      <c r="AA53" s="2"/>
      <c r="AB53" s="2"/>
      <c r="AC53" s="2"/>
      <c r="AD53" s="2"/>
      <c r="AE53" s="2"/>
    </row>
    <row r="54" spans="1:31" ht="12" customHeight="1">
      <c r="A54" s="1"/>
      <c r="B54" s="9" t="str">
        <f t="shared" si="8"/>
        <v/>
      </c>
      <c r="C54" s="9" t="str">
        <f t="shared" si="9"/>
        <v xml:space="preserve"> </v>
      </c>
      <c r="D54" s="9">
        <f t="shared" si="10"/>
        <v>0</v>
      </c>
      <c r="E54" s="9"/>
      <c r="F54" s="9"/>
      <c r="G54" s="9"/>
      <c r="H54" s="9"/>
      <c r="I54" s="9"/>
      <c r="J54" s="9"/>
      <c r="K54" s="9"/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 customHeight="1">
      <c r="A55" s="1"/>
      <c r="B55" s="9" t="str">
        <f t="shared" si="8"/>
        <v/>
      </c>
      <c r="C55" s="9" t="str">
        <f t="shared" si="9"/>
        <v xml:space="preserve"> </v>
      </c>
      <c r="D55" s="9">
        <f t="shared" si="10"/>
        <v>0</v>
      </c>
      <c r="E55" s="9"/>
      <c r="F55" s="9"/>
      <c r="G55" s="9"/>
      <c r="H55" s="9"/>
      <c r="I55" s="9"/>
      <c r="J55" s="9"/>
      <c r="K55" s="9"/>
      <c r="L55" s="9"/>
      <c r="M55" s="9"/>
      <c r="N55" s="2"/>
      <c r="O55" s="2"/>
      <c r="P55" s="2"/>
      <c r="Q55" s="47" t="s">
        <v>35</v>
      </c>
      <c r="R55" s="47"/>
      <c r="S55" s="47"/>
      <c r="T55" s="47"/>
      <c r="U55" s="47"/>
      <c r="V55" s="47"/>
      <c r="W55" s="47"/>
      <c r="X55" s="47"/>
      <c r="Y55" s="47"/>
      <c r="Z55" s="2"/>
      <c r="AA55" s="2"/>
      <c r="AB55" s="2"/>
      <c r="AC55" s="2"/>
      <c r="AD55" s="2"/>
      <c r="AE55" s="2"/>
    </row>
    <row r="56" spans="1:31" ht="12.75" customHeight="1">
      <c r="A56" s="1"/>
      <c r="B56" s="9" t="str">
        <f t="shared" si="8"/>
        <v/>
      </c>
      <c r="C56" s="9" t="str">
        <f t="shared" si="9"/>
        <v xml:space="preserve"> </v>
      </c>
      <c r="D56" s="9">
        <f t="shared" si="10"/>
        <v>0</v>
      </c>
      <c r="E56" s="9"/>
      <c r="F56" s="9"/>
      <c r="G56" s="9"/>
      <c r="H56" s="9"/>
      <c r="I56" s="9"/>
      <c r="J56" s="9"/>
      <c r="K56" s="9"/>
      <c r="L56" s="9"/>
      <c r="M56" s="9"/>
      <c r="N56" s="2"/>
      <c r="O56" s="2"/>
      <c r="P56" s="2"/>
      <c r="Q56" s="47"/>
      <c r="R56" s="47"/>
      <c r="S56" s="47"/>
      <c r="T56" s="47"/>
      <c r="U56" s="47"/>
      <c r="V56" s="47"/>
      <c r="W56" s="47"/>
      <c r="X56" s="47"/>
      <c r="Y56" s="47"/>
      <c r="Z56" s="2"/>
      <c r="AA56" s="2"/>
      <c r="AB56" s="2"/>
      <c r="AC56" s="2"/>
      <c r="AD56" s="2"/>
      <c r="AE56" s="2"/>
    </row>
    <row r="57" spans="1:31" ht="12.75" customHeight="1">
      <c r="A57" s="1"/>
      <c r="B57" s="9" t="str">
        <f t="shared" si="8"/>
        <v/>
      </c>
      <c r="C57" s="9" t="str">
        <f t="shared" si="9"/>
        <v xml:space="preserve"> </v>
      </c>
      <c r="D57" s="9">
        <f t="shared" si="10"/>
        <v>0</v>
      </c>
      <c r="E57" s="9"/>
      <c r="F57" s="9"/>
      <c r="G57" s="9"/>
      <c r="H57" s="9"/>
      <c r="I57" s="9"/>
      <c r="J57" s="9"/>
      <c r="K57" s="9"/>
      <c r="L57" s="9"/>
      <c r="M57" s="9"/>
      <c r="N57" s="2"/>
      <c r="O57" s="2"/>
      <c r="P57" s="2"/>
      <c r="Q57" s="108" t="s">
        <v>36</v>
      </c>
      <c r="R57" s="78"/>
      <c r="S57" s="47"/>
      <c r="T57" s="47"/>
      <c r="U57" s="47"/>
      <c r="V57" s="47"/>
      <c r="W57" s="47"/>
      <c r="X57" s="47"/>
      <c r="Y57" s="47"/>
      <c r="Z57" s="2"/>
      <c r="AA57" s="2"/>
      <c r="AB57" s="2"/>
      <c r="AC57" s="2"/>
      <c r="AD57" s="2"/>
      <c r="AE57" s="2"/>
    </row>
    <row r="58" spans="1:31" ht="12" customHeight="1">
      <c r="A58" s="1"/>
      <c r="B58" s="9" t="str">
        <f t="shared" si="8"/>
        <v/>
      </c>
      <c r="C58" s="9" t="str">
        <f t="shared" si="9"/>
        <v xml:space="preserve"> </v>
      </c>
      <c r="D58" s="9">
        <f t="shared" si="10"/>
        <v>0</v>
      </c>
      <c r="E58" s="9"/>
      <c r="F58" s="9"/>
      <c r="G58" s="9"/>
      <c r="H58" s="9"/>
      <c r="I58" s="9"/>
      <c r="J58" s="9"/>
      <c r="K58" s="9"/>
      <c r="L58" s="9"/>
      <c r="M58" s="9"/>
      <c r="N58" s="2"/>
      <c r="O58" s="2"/>
      <c r="P58" s="2"/>
      <c r="Q58" s="47" t="s">
        <v>37</v>
      </c>
      <c r="R58" s="47">
        <v>0.71009811499138809</v>
      </c>
      <c r="S58" s="47"/>
      <c r="T58" s="47"/>
      <c r="U58" s="47"/>
      <c r="V58" s="47"/>
      <c r="W58" s="47"/>
      <c r="X58" s="47"/>
      <c r="Y58" s="47"/>
      <c r="Z58" s="2"/>
      <c r="AA58" s="2"/>
      <c r="AB58" s="2"/>
      <c r="AC58" s="2"/>
      <c r="AD58" s="2"/>
      <c r="AE58" s="2"/>
    </row>
    <row r="59" spans="1:31" ht="12" customHeight="1">
      <c r="A59" s="1"/>
      <c r="B59" s="9" t="str">
        <f t="shared" si="8"/>
        <v/>
      </c>
      <c r="C59" s="9" t="str">
        <f t="shared" si="9"/>
        <v xml:space="preserve"> </v>
      </c>
      <c r="D59" s="9">
        <f t="shared" si="10"/>
        <v>0</v>
      </c>
      <c r="E59" s="9"/>
      <c r="F59" s="9"/>
      <c r="G59" s="9"/>
      <c r="H59" s="9"/>
      <c r="I59" s="9"/>
      <c r="J59" s="9"/>
      <c r="K59" s="9"/>
      <c r="L59" s="9"/>
      <c r="M59" s="9"/>
      <c r="N59" s="2"/>
      <c r="O59" s="2"/>
      <c r="P59" s="2"/>
      <c r="Q59" s="47" t="s">
        <v>38</v>
      </c>
      <c r="R59" s="47">
        <v>0.50423933291432266</v>
      </c>
      <c r="S59" s="47"/>
      <c r="T59" s="47"/>
      <c r="U59" s="47"/>
      <c r="V59" s="47"/>
      <c r="W59" s="47"/>
      <c r="X59" s="47"/>
      <c r="Y59" s="47"/>
      <c r="Z59" s="2"/>
      <c r="AA59" s="2"/>
      <c r="AB59" s="2"/>
      <c r="AC59" s="2"/>
      <c r="AD59" s="2"/>
      <c r="AE59" s="2"/>
    </row>
    <row r="60" spans="1:31" ht="12" customHeight="1">
      <c r="A60" s="1"/>
      <c r="B60" s="9" t="str">
        <f t="shared" si="8"/>
        <v/>
      </c>
      <c r="C60" s="9" t="str">
        <f t="shared" si="9"/>
        <v xml:space="preserve"> </v>
      </c>
      <c r="D60" s="9">
        <f t="shared" si="10"/>
        <v>0</v>
      </c>
      <c r="E60" s="9"/>
      <c r="F60" s="9"/>
      <c r="G60" s="9"/>
      <c r="H60" s="9"/>
      <c r="I60" s="9"/>
      <c r="J60" s="9"/>
      <c r="K60" s="9"/>
      <c r="L60" s="9"/>
      <c r="M60" s="9"/>
      <c r="N60" s="2"/>
      <c r="O60" s="2"/>
      <c r="P60" s="2"/>
      <c r="Q60" s="47" t="s">
        <v>39</v>
      </c>
      <c r="R60" s="47">
        <v>0.45466326620575492</v>
      </c>
      <c r="S60" s="47"/>
      <c r="T60" s="47"/>
      <c r="U60" s="47"/>
      <c r="V60" s="47"/>
      <c r="W60" s="47"/>
      <c r="X60" s="47"/>
      <c r="Y60" s="47"/>
      <c r="Z60" s="2"/>
      <c r="AA60" s="2"/>
      <c r="AB60" s="2"/>
      <c r="AC60" s="2"/>
      <c r="AD60" s="2"/>
      <c r="AE60" s="2"/>
    </row>
    <row r="61" spans="1:31" ht="12" customHeight="1">
      <c r="A61" s="1"/>
      <c r="B61" s="9" t="str">
        <f t="shared" si="8"/>
        <v/>
      </c>
      <c r="C61" s="9" t="str">
        <f t="shared" si="9"/>
        <v xml:space="preserve"> </v>
      </c>
      <c r="D61" s="9">
        <f t="shared" si="10"/>
        <v>0</v>
      </c>
      <c r="E61" s="9"/>
      <c r="F61" s="9"/>
      <c r="G61" s="9"/>
      <c r="H61" s="9"/>
      <c r="I61" s="9"/>
      <c r="J61" s="9"/>
      <c r="K61" s="9"/>
      <c r="L61" s="9"/>
      <c r="M61" s="9"/>
      <c r="N61" s="2"/>
      <c r="O61" s="2"/>
      <c r="P61" s="2"/>
      <c r="Q61" s="47" t="s">
        <v>40</v>
      </c>
      <c r="R61" s="47">
        <v>7.0204610237577052</v>
      </c>
      <c r="S61" s="47"/>
      <c r="T61" s="47"/>
      <c r="U61" s="47"/>
      <c r="V61" s="47"/>
      <c r="W61" s="47"/>
      <c r="X61" s="47"/>
      <c r="Y61" s="47"/>
      <c r="Z61" s="2"/>
      <c r="AA61" s="2"/>
      <c r="AB61" s="2"/>
      <c r="AC61" s="2"/>
      <c r="AD61" s="2"/>
      <c r="AE61" s="2"/>
    </row>
    <row r="62" spans="1:31" ht="12.75" customHeight="1">
      <c r="A62" s="1"/>
      <c r="B62" s="9" t="str">
        <f t="shared" si="8"/>
        <v/>
      </c>
      <c r="C62" s="9" t="str">
        <f t="shared" si="9"/>
        <v xml:space="preserve"> </v>
      </c>
      <c r="D62" s="9">
        <f t="shared" si="10"/>
        <v>0</v>
      </c>
      <c r="E62" s="9"/>
      <c r="F62" s="9"/>
      <c r="G62" s="9"/>
      <c r="H62" s="9"/>
      <c r="I62" s="9"/>
      <c r="J62" s="9"/>
      <c r="K62" s="9"/>
      <c r="L62" s="9"/>
      <c r="M62" s="9"/>
      <c r="N62" s="2"/>
      <c r="O62" s="2"/>
      <c r="P62" s="2"/>
      <c r="Q62" s="48" t="s">
        <v>41</v>
      </c>
      <c r="R62" s="48">
        <v>12</v>
      </c>
      <c r="S62" s="47"/>
      <c r="T62" s="47"/>
      <c r="U62" s="47"/>
      <c r="V62" s="47"/>
      <c r="W62" s="47"/>
      <c r="X62" s="47"/>
      <c r="Y62" s="47"/>
      <c r="Z62" s="2"/>
      <c r="AA62" s="2"/>
      <c r="AB62" s="2"/>
      <c r="AC62" s="2"/>
      <c r="AD62" s="2"/>
      <c r="AE62" s="2"/>
    </row>
    <row r="63" spans="1:31" ht="12" customHeight="1">
      <c r="A63" s="1"/>
      <c r="B63" s="9" t="str">
        <f t="shared" si="8"/>
        <v/>
      </c>
      <c r="C63" s="9" t="str">
        <f t="shared" si="9"/>
        <v xml:space="preserve"> </v>
      </c>
      <c r="D63" s="9">
        <f t="shared" si="10"/>
        <v>0</v>
      </c>
      <c r="E63" s="9"/>
      <c r="F63" s="9"/>
      <c r="G63" s="9"/>
      <c r="H63" s="9"/>
      <c r="I63" s="9"/>
      <c r="J63" s="9"/>
      <c r="K63" s="9"/>
      <c r="L63" s="9"/>
      <c r="M63" s="9"/>
      <c r="N63" s="2"/>
      <c r="O63" s="2"/>
      <c r="P63" s="2"/>
      <c r="Q63" s="47"/>
      <c r="R63" s="47"/>
      <c r="S63" s="47"/>
      <c r="T63" s="47"/>
      <c r="U63" s="47"/>
      <c r="V63" s="47"/>
      <c r="W63" s="47"/>
      <c r="X63" s="47"/>
      <c r="Y63" s="47"/>
      <c r="Z63" s="2"/>
      <c r="AA63" s="2"/>
      <c r="AB63" s="2"/>
      <c r="AC63" s="2"/>
      <c r="AD63" s="2"/>
      <c r="AE63" s="2"/>
    </row>
    <row r="64" spans="1:31" ht="12" customHeight="1">
      <c r="A64" s="1"/>
      <c r="B64" s="9" t="str">
        <f t="shared" si="8"/>
        <v/>
      </c>
      <c r="C64" s="9" t="str">
        <f t="shared" si="9"/>
        <v xml:space="preserve"> </v>
      </c>
      <c r="D64" s="9">
        <f t="shared" si="10"/>
        <v>0</v>
      </c>
      <c r="E64" s="9"/>
      <c r="F64" s="9"/>
      <c r="G64" s="9"/>
      <c r="H64" s="9"/>
      <c r="I64" s="9"/>
      <c r="J64" s="9"/>
      <c r="K64" s="9"/>
      <c r="L64" s="9"/>
      <c r="M64" s="9"/>
      <c r="N64" s="2"/>
      <c r="O64" s="2"/>
      <c r="P64" s="2"/>
      <c r="Q64" s="2"/>
      <c r="R64" s="2"/>
      <c r="S64" s="2"/>
      <c r="T64" s="2"/>
      <c r="U64" s="2"/>
      <c r="V64" s="2"/>
      <c r="W64" s="47"/>
      <c r="X64" s="47"/>
      <c r="Y64" s="47"/>
      <c r="Z64" s="2"/>
      <c r="AA64" s="2"/>
      <c r="AB64" s="2"/>
      <c r="AC64" s="2"/>
      <c r="AD64" s="2"/>
      <c r="AE64" s="2"/>
    </row>
    <row r="65" spans="1:31" ht="12" customHeight="1">
      <c r="A65" s="1"/>
      <c r="B65" s="9" t="str">
        <f t="shared" si="8"/>
        <v/>
      </c>
      <c r="C65" s="9" t="str">
        <f t="shared" si="9"/>
        <v xml:space="preserve"> </v>
      </c>
      <c r="D65" s="9">
        <f t="shared" si="10"/>
        <v>0</v>
      </c>
      <c r="E65" s="9"/>
      <c r="F65" s="9"/>
      <c r="G65" s="9"/>
      <c r="H65" s="9"/>
      <c r="I65" s="9"/>
      <c r="J65" s="9"/>
      <c r="K65" s="9"/>
      <c r="L65" s="9"/>
      <c r="M65" s="9"/>
      <c r="N65" s="2"/>
      <c r="O65" s="2"/>
      <c r="P65" s="2"/>
      <c r="Q65" s="2"/>
      <c r="R65" s="2"/>
      <c r="S65" s="2"/>
      <c r="T65" s="2"/>
      <c r="U65" s="2"/>
      <c r="V65" s="2"/>
      <c r="W65" s="47"/>
      <c r="X65" s="47"/>
      <c r="Y65" s="47"/>
      <c r="Z65" s="2"/>
      <c r="AA65" s="2"/>
      <c r="AB65" s="2"/>
      <c r="AC65" s="2"/>
      <c r="AD65" s="2"/>
      <c r="AE65" s="2"/>
    </row>
    <row r="66" spans="1:31" ht="12" customHeight="1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47"/>
      <c r="X66" s="47"/>
      <c r="Y66" s="47"/>
      <c r="Z66" s="2"/>
      <c r="AA66" s="2"/>
      <c r="AB66" s="2"/>
      <c r="AC66" s="2"/>
      <c r="AD66" s="2"/>
      <c r="AE66" s="2"/>
    </row>
    <row r="67" spans="1:31" ht="12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2"/>
      <c r="O67" s="2"/>
      <c r="P67" s="2"/>
      <c r="Q67" s="2"/>
      <c r="R67" s="2"/>
      <c r="S67" s="2"/>
      <c r="T67" s="2"/>
      <c r="U67" s="2"/>
      <c r="V67" s="2"/>
      <c r="W67" s="47"/>
      <c r="X67" s="47"/>
      <c r="Y67" s="47"/>
      <c r="Z67" s="2"/>
      <c r="AA67" s="2"/>
      <c r="AB67" s="2"/>
      <c r="AC67" s="2"/>
      <c r="AD67" s="2"/>
      <c r="AE67" s="2"/>
    </row>
    <row r="68" spans="1:31" ht="12" customHeight="1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8"/>
      <c r="O68" s="8"/>
      <c r="P68" s="8"/>
      <c r="Q68" s="8"/>
      <c r="R68" s="8"/>
      <c r="S68" s="8"/>
      <c r="T68" s="8"/>
      <c r="U68" s="8"/>
      <c r="V68" s="8"/>
      <c r="W68" s="17"/>
      <c r="X68" s="17"/>
      <c r="Y68" s="17"/>
      <c r="Z68" s="8"/>
      <c r="AA68" s="2"/>
      <c r="AB68" s="2"/>
      <c r="AC68" s="2"/>
      <c r="AD68" s="2"/>
      <c r="AE68" s="2"/>
    </row>
    <row r="69" spans="1:31" ht="12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8"/>
      <c r="O69" s="9"/>
      <c r="P69" s="9"/>
      <c r="Q69" s="49"/>
      <c r="R69" s="49"/>
      <c r="S69" s="49"/>
      <c r="T69" s="49"/>
      <c r="U69" s="49"/>
      <c r="V69" s="49"/>
      <c r="W69" s="49"/>
      <c r="X69" s="49"/>
      <c r="Y69" s="49"/>
      <c r="Z69" s="9"/>
      <c r="AA69" s="2"/>
      <c r="AB69" s="2"/>
      <c r="AC69" s="2"/>
      <c r="AD69" s="2"/>
      <c r="AE69" s="2"/>
    </row>
    <row r="70" spans="1:31" ht="12.7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8"/>
      <c r="O70" s="9"/>
      <c r="P70" s="9"/>
      <c r="Q70" s="50"/>
      <c r="R70" s="50" t="s">
        <v>42</v>
      </c>
      <c r="S70" s="50" t="s">
        <v>40</v>
      </c>
      <c r="T70" s="9"/>
      <c r="U70" s="50" t="s">
        <v>43</v>
      </c>
      <c r="V70" s="50" t="s">
        <v>44</v>
      </c>
      <c r="W70" s="50" t="s">
        <v>45</v>
      </c>
      <c r="X70" s="50" t="s">
        <v>46</v>
      </c>
      <c r="Y70" s="50" t="s">
        <v>47</v>
      </c>
      <c r="Z70" s="9"/>
      <c r="AA70" s="2"/>
      <c r="AB70" s="2"/>
      <c r="AC70" s="2"/>
      <c r="AD70" s="2"/>
      <c r="AE70" s="2"/>
    </row>
    <row r="71" spans="1:31" ht="12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8"/>
      <c r="O71" s="9"/>
      <c r="P71" s="9"/>
      <c r="Q71" s="49" t="s">
        <v>9</v>
      </c>
      <c r="R71" s="49">
        <v>71.838888087337082</v>
      </c>
      <c r="S71" s="49">
        <v>4.4139738476946651</v>
      </c>
      <c r="T71" s="49">
        <v>16.27533160960099</v>
      </c>
      <c r="U71" s="49">
        <v>1.5922947933672314E-8</v>
      </c>
      <c r="V71" s="49">
        <v>62.003941465637254</v>
      </c>
      <c r="W71" s="49">
        <v>81.67383470903691</v>
      </c>
      <c r="X71" s="49">
        <v>62.003941465637254</v>
      </c>
      <c r="Y71" s="49">
        <v>81.67383470903691</v>
      </c>
      <c r="Z71" s="9"/>
      <c r="AA71" s="2"/>
      <c r="AB71" s="2"/>
      <c r="AC71" s="2"/>
      <c r="AD71" s="2"/>
      <c r="AE71" s="2"/>
    </row>
    <row r="72" spans="1:31" ht="12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8"/>
      <c r="O72" s="9"/>
      <c r="P72" s="9"/>
      <c r="Q72" s="49" t="s">
        <v>48</v>
      </c>
      <c r="R72" s="49">
        <v>-5.3787332275284934</v>
      </c>
      <c r="S72" s="49">
        <v>1.6865440112366417</v>
      </c>
      <c r="T72" s="49">
        <v>-3.1892041901619814</v>
      </c>
      <c r="U72" s="49">
        <v>9.6671975464784673E-3</v>
      </c>
      <c r="V72" s="49">
        <v>-9.1365874645496312</v>
      </c>
      <c r="W72" s="49">
        <v>-1.6208789905073564</v>
      </c>
      <c r="X72" s="49">
        <v>-9.1365874645496312</v>
      </c>
      <c r="Y72" s="49">
        <v>-1.6208789905073564</v>
      </c>
      <c r="Z72" s="9"/>
      <c r="AA72" s="2"/>
      <c r="AB72" s="2"/>
      <c r="AC72" s="2"/>
      <c r="AD72" s="2"/>
      <c r="AE72" s="2"/>
    </row>
    <row r="73" spans="1:31" ht="12.7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8"/>
      <c r="O73" s="9"/>
      <c r="P73" s="9"/>
      <c r="Q73" s="49"/>
      <c r="R73" s="49"/>
      <c r="S73" s="49"/>
      <c r="T73" s="49"/>
      <c r="U73" s="49"/>
      <c r="V73" s="49"/>
      <c r="W73" s="49"/>
      <c r="X73" s="49"/>
      <c r="Y73" s="50" t="s">
        <v>49</v>
      </c>
      <c r="Z73" s="9"/>
      <c r="AA73" s="2"/>
      <c r="AB73" s="2"/>
      <c r="AC73" s="2"/>
      <c r="AD73" s="2"/>
      <c r="AE73" s="2"/>
    </row>
    <row r="74" spans="1:31" ht="12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8"/>
      <c r="O74" s="8"/>
      <c r="P74" s="8"/>
      <c r="Q74" s="17"/>
      <c r="R74" s="17"/>
      <c r="S74" s="17"/>
      <c r="T74" s="17"/>
      <c r="U74" s="17"/>
      <c r="V74" s="17"/>
      <c r="W74" s="17"/>
      <c r="X74" s="17"/>
      <c r="Y74" s="17"/>
      <c r="Z74" s="8"/>
      <c r="AA74" s="2"/>
      <c r="AB74" s="2"/>
      <c r="AC74" s="2"/>
      <c r="AD74" s="2"/>
      <c r="AE74" s="2"/>
    </row>
    <row r="75" spans="1:31" ht="12" customHeight="1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" customHeight="1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" customHeight="1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" customHeight="1">
      <c r="A79" s="1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" customHeight="1">
      <c r="A80" s="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" customHeight="1">
      <c r="A81" s="1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" customHeight="1">
      <c r="A82" s="1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" customHeight="1">
      <c r="A83" s="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" customHeight="1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" customHeight="1">
      <c r="A85" s="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" customHeight="1">
      <c r="A86" s="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" customHeight="1">
      <c r="A87" s="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" customHeight="1">
      <c r="A88" s="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" customHeight="1">
      <c r="A89" s="1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" customHeight="1">
      <c r="A90" s="1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" customHeight="1">
      <c r="A91" s="1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" customHeight="1">
      <c r="A92" s="1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" customHeight="1">
      <c r="A93" s="1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" customHeight="1">
      <c r="A94" s="1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" customHeight="1">
      <c r="A95" s="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" customHeight="1">
      <c r="A96" s="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" customHeight="1">
      <c r="A97" s="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" customHeight="1">
      <c r="A98" s="1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" customHeight="1">
      <c r="A99" s="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" customHeight="1">
      <c r="A100" s="1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" customHeight="1">
      <c r="A101" s="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" customHeight="1">
      <c r="A102" s="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" customHeight="1">
      <c r="A103" s="1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" customHeight="1">
      <c r="A104" s="1"/>
      <c r="B104" s="9"/>
      <c r="C104" s="9"/>
      <c r="D104" s="9"/>
      <c r="E104" s="9"/>
      <c r="F104" s="9"/>
      <c r="G104" s="9"/>
      <c r="H104" s="9"/>
      <c r="I104" s="9"/>
      <c r="J104" s="9" t="s">
        <v>50</v>
      </c>
      <c r="K104" s="9" t="s">
        <v>7</v>
      </c>
      <c r="L104" s="9"/>
      <c r="M104" s="9"/>
      <c r="N104" s="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" customHeight="1">
      <c r="A105" s="1"/>
      <c r="B105" s="9"/>
      <c r="C105" s="9"/>
      <c r="D105" s="9"/>
      <c r="E105" s="9"/>
      <c r="F105" s="9"/>
      <c r="G105" s="9"/>
      <c r="H105" s="9"/>
      <c r="I105" s="9"/>
      <c r="J105" s="9">
        <f>Beta_0/G37</f>
        <v>16.275331609600986</v>
      </c>
      <c r="K105" s="9">
        <f>_xlfn.T.DIST.2T(J105,COUNT(D4:D33)-2)</f>
        <v>1.592294793367237E-8</v>
      </c>
      <c r="L105" s="51"/>
      <c r="M105" s="51"/>
      <c r="N105" s="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" customHeight="1">
      <c r="A106" s="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51"/>
      <c r="M106" s="51"/>
      <c r="N106" s="5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" customHeight="1">
      <c r="A107" s="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51"/>
      <c r="M107" s="51"/>
      <c r="N107" s="5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" customHeight="1">
      <c r="A108" s="1"/>
      <c r="B108" s="9"/>
      <c r="C108" s="9"/>
      <c r="D108" s="9"/>
      <c r="E108" s="9"/>
      <c r="F108" s="2"/>
      <c r="G108" s="2"/>
      <c r="H108" s="2"/>
      <c r="I108" s="9"/>
      <c r="J108" s="9">
        <f>Bata_1/H40</f>
        <v>-3.1892041901619814</v>
      </c>
      <c r="K108" s="9">
        <f>_xlfn.T.DIST.2T(ABS(J108), COUNT(D4:D33)-2)</f>
        <v>9.6671975464784673E-3</v>
      </c>
      <c r="L108" s="51"/>
      <c r="M108" s="53"/>
      <c r="N108" s="5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" customHeight="1">
      <c r="A109" s="1"/>
      <c r="B109" s="9"/>
      <c r="C109" s="9"/>
      <c r="D109" s="9"/>
      <c r="E109" s="9"/>
      <c r="F109" s="2"/>
      <c r="G109" s="2"/>
      <c r="H109" s="2"/>
      <c r="I109" s="9"/>
      <c r="J109" s="9"/>
      <c r="K109" s="9"/>
      <c r="L109" s="51"/>
      <c r="M109" s="51"/>
      <c r="N109" s="5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" customHeight="1">
      <c r="A110" s="1"/>
      <c r="B110" s="9"/>
      <c r="C110" s="9"/>
      <c r="D110" s="9"/>
      <c r="E110" s="9"/>
      <c r="F110" s="2"/>
      <c r="G110" s="9" t="str">
        <f>IF(K4&lt;=I7, "Yes, it is.", "No, it is not.")</f>
        <v>Yes, it is.</v>
      </c>
      <c r="H110" s="9"/>
      <c r="I110" s="9"/>
      <c r="J110" s="9"/>
      <c r="K110" s="9"/>
      <c r="L110" s="9"/>
      <c r="M110" s="9"/>
      <c r="N110" s="9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" customHeight="1">
      <c r="A111" s="1"/>
      <c r="B111" s="9"/>
      <c r="C111" s="9"/>
      <c r="D111" s="9"/>
      <c r="E111" s="9"/>
      <c r="F111" s="2"/>
      <c r="G111" s="9" t="str">
        <f>IF(K5&lt;=I7, "Yes, it is.", "No, it is not.")</f>
        <v>Yes, it is.</v>
      </c>
      <c r="H111" s="9"/>
      <c r="I111" s="9"/>
      <c r="J111" s="9"/>
      <c r="K111" s="9"/>
      <c r="L111" s="9"/>
      <c r="M111" s="9"/>
      <c r="N111" s="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" customHeight="1">
      <c r="A112" s="1"/>
      <c r="B112" s="9"/>
      <c r="C112" s="9"/>
      <c r="D112" s="9"/>
      <c r="E112" s="9"/>
      <c r="F112" s="2"/>
      <c r="G112" s="9"/>
      <c r="H112" s="9"/>
      <c r="I112" s="9"/>
      <c r="J112" s="54">
        <f>H44*100</f>
        <v>50.423933291432256</v>
      </c>
      <c r="K112" s="9"/>
      <c r="L112" s="9"/>
      <c r="M112" s="9"/>
      <c r="N112" s="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" customHeight="1">
      <c r="A113" s="1"/>
      <c r="B113" s="9"/>
      <c r="C113" s="9"/>
      <c r="D113" s="9"/>
      <c r="E113" s="9"/>
      <c r="F113" s="2"/>
      <c r="G113" s="2"/>
      <c r="H113" s="2"/>
      <c r="I113" s="9"/>
      <c r="J113" s="9"/>
      <c r="K113" s="9"/>
      <c r="L113" s="9"/>
      <c r="M113" s="9"/>
      <c r="N113" s="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9"/>
      <c r="K114" s="9"/>
      <c r="L114" s="9"/>
      <c r="M114" s="9"/>
      <c r="N114" s="9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9"/>
      <c r="K115" s="9"/>
      <c r="L115" s="9"/>
      <c r="M115" s="9"/>
      <c r="N115" s="9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9"/>
      <c r="K116" s="9"/>
      <c r="L116" s="9"/>
      <c r="M116" s="9"/>
      <c r="N116" s="9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9"/>
      <c r="K117" s="9"/>
      <c r="L117" s="9"/>
      <c r="M117" s="9"/>
      <c r="N117" s="9"/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" customHeight="1">
      <c r="A466" s="1"/>
      <c r="B466" s="1"/>
      <c r="C466" s="1"/>
      <c r="D466" s="1"/>
      <c r="E466" s="62"/>
      <c r="F466" s="62"/>
      <c r="G466" s="6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" customHeight="1">
      <c r="A467" s="1"/>
      <c r="B467" s="1"/>
      <c r="C467" s="1"/>
      <c r="D467" s="1"/>
      <c r="E467" s="62">
        <f t="shared" ref="E467:E478" si="11">C4</f>
        <v>1.5</v>
      </c>
      <c r="F467" s="62">
        <f>IF(ISNUMBER(F4), STANDARDIZE(F4,AVERAGE($F$4:$F$33),_xlfn.STDEV.S($F$4:$F$33)),#N/A)</f>
        <v>-1.3102957607411321</v>
      </c>
      <c r="G467" s="6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" customHeight="1">
      <c r="A468" s="1"/>
      <c r="B468" s="1"/>
      <c r="C468" s="1"/>
      <c r="D468" s="1"/>
      <c r="E468" s="62">
        <f t="shared" si="11"/>
        <v>3</v>
      </c>
      <c r="F468" s="62">
        <f t="shared" ref="F468:F496" si="12">IF(ISNUMBER(F5), STANDARDIZE(F5,AVERAGE($F$4:$F$33),_xlfn.STDEV.S($F$4:$F$33)),#N/A)</f>
        <v>-0.7025494753691659</v>
      </c>
      <c r="G468" s="6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" customHeight="1">
      <c r="A469" s="1"/>
      <c r="B469" s="1"/>
      <c r="C469" s="1"/>
      <c r="D469" s="1"/>
      <c r="E469" s="62">
        <f t="shared" si="11"/>
        <v>1.75</v>
      </c>
      <c r="F469" s="62">
        <f t="shared" si="12"/>
        <v>-0.3624434803030479</v>
      </c>
      <c r="G469" s="6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" customHeight="1">
      <c r="A470" s="1"/>
      <c r="B470" s="1"/>
      <c r="C470" s="1"/>
      <c r="D470" s="1"/>
      <c r="E470" s="62">
        <f t="shared" si="11"/>
        <v>1</v>
      </c>
      <c r="F470" s="62">
        <f t="shared" si="12"/>
        <v>1.2757944406678809</v>
      </c>
      <c r="G470" s="6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" customHeight="1">
      <c r="A471" s="1"/>
      <c r="B471" s="1"/>
      <c r="C471" s="1"/>
      <c r="D471" s="1"/>
      <c r="E471" s="62">
        <f t="shared" si="11"/>
        <v>3.1</v>
      </c>
      <c r="F471" s="62">
        <f t="shared" si="12"/>
        <v>5.007433366316634E-2</v>
      </c>
      <c r="G471" s="6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" customHeight="1">
      <c r="A472" s="1"/>
      <c r="B472" s="1"/>
      <c r="C472" s="1"/>
      <c r="D472" s="1"/>
      <c r="E472" s="62">
        <f t="shared" si="11"/>
        <v>1.6</v>
      </c>
      <c r="F472" s="62">
        <f t="shared" si="12"/>
        <v>-2.1263001185086128</v>
      </c>
      <c r="G472" s="6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" customHeight="1">
      <c r="A473" s="1"/>
      <c r="B473" s="1"/>
      <c r="C473" s="1"/>
      <c r="D473" s="1"/>
      <c r="E473" s="62">
        <f t="shared" si="11"/>
        <v>2.2999999999999998</v>
      </c>
      <c r="F473" s="62">
        <f t="shared" si="12"/>
        <v>0.82647258420370073</v>
      </c>
      <c r="G473" s="6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" customHeight="1">
      <c r="A474" s="1"/>
      <c r="B474" s="1"/>
      <c r="C474" s="1"/>
      <c r="D474" s="1"/>
      <c r="E474" s="62">
        <f t="shared" si="11"/>
        <v>2</v>
      </c>
      <c r="F474" s="62">
        <f t="shared" si="12"/>
        <v>6.2532744535098522E-2</v>
      </c>
      <c r="G474" s="6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" customHeight="1">
      <c r="A475" s="1"/>
      <c r="B475" s="1"/>
      <c r="C475" s="1"/>
      <c r="D475" s="1"/>
      <c r="E475" s="62">
        <f t="shared" si="11"/>
        <v>4</v>
      </c>
      <c r="F475" s="62">
        <f t="shared" si="12"/>
        <v>0.69856910649774129</v>
      </c>
      <c r="G475" s="6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" customHeight="1">
      <c r="A476" s="1"/>
      <c r="B476" s="1"/>
      <c r="C476" s="1"/>
      <c r="D476" s="1"/>
      <c r="E476" s="62">
        <f t="shared" si="11"/>
        <v>5</v>
      </c>
      <c r="F476" s="62">
        <f t="shared" si="12"/>
        <v>8.1834659648964778E-3</v>
      </c>
      <c r="G476" s="6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" customHeight="1">
      <c r="A477" s="1"/>
      <c r="B477" s="1"/>
      <c r="C477" s="1"/>
      <c r="D477" s="1"/>
      <c r="E477" s="62">
        <f t="shared" si="11"/>
        <v>0.65</v>
      </c>
      <c r="F477" s="62">
        <f t="shared" si="12"/>
        <v>0.99455335925443833</v>
      </c>
      <c r="G477" s="6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" customHeight="1">
      <c r="A478" s="1"/>
      <c r="B478" s="1"/>
      <c r="C478" s="1"/>
      <c r="D478" s="1"/>
      <c r="E478" s="62">
        <f t="shared" si="11"/>
        <v>2</v>
      </c>
      <c r="F478" s="62">
        <f t="shared" si="12"/>
        <v>0.58540880013503627</v>
      </c>
      <c r="G478" s="6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" customHeight="1">
      <c r="A479" s="1"/>
      <c r="B479" s="1"/>
      <c r="C479" s="1"/>
      <c r="D479" s="1"/>
      <c r="E479" s="62"/>
      <c r="F479" s="62" t="e">
        <f t="shared" si="12"/>
        <v>#N/A</v>
      </c>
      <c r="G479" s="6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" customHeight="1">
      <c r="A480" s="1"/>
      <c r="B480" s="1"/>
      <c r="C480" s="1"/>
      <c r="D480" s="1"/>
      <c r="E480" s="62"/>
      <c r="F480" s="62" t="e">
        <f t="shared" si="12"/>
        <v>#N/A</v>
      </c>
      <c r="G480" s="6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" customHeight="1">
      <c r="A481" s="1"/>
      <c r="B481" s="1"/>
      <c r="C481" s="1"/>
      <c r="D481" s="1"/>
      <c r="E481" s="62"/>
      <c r="F481" s="62" t="e">
        <f t="shared" si="12"/>
        <v>#N/A</v>
      </c>
      <c r="G481" s="6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" customHeight="1">
      <c r="A482" s="1"/>
      <c r="B482" s="1"/>
      <c r="C482" s="1"/>
      <c r="D482" s="1"/>
      <c r="E482" s="62"/>
      <c r="F482" s="62" t="e">
        <f t="shared" si="12"/>
        <v>#N/A</v>
      </c>
      <c r="G482" s="6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" customHeight="1">
      <c r="A483" s="1"/>
      <c r="B483" s="1"/>
      <c r="C483" s="1"/>
      <c r="D483" s="1"/>
      <c r="E483" s="62"/>
      <c r="F483" s="62" t="e">
        <f t="shared" si="12"/>
        <v>#N/A</v>
      </c>
      <c r="G483" s="6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" customHeight="1">
      <c r="A484" s="1"/>
      <c r="B484" s="1"/>
      <c r="C484" s="1"/>
      <c r="D484" s="1"/>
      <c r="E484" s="62"/>
      <c r="F484" s="62" t="e">
        <f t="shared" si="12"/>
        <v>#N/A</v>
      </c>
      <c r="G484" s="6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" customHeight="1">
      <c r="A485" s="1"/>
      <c r="B485" s="1"/>
      <c r="C485" s="1"/>
      <c r="D485" s="1"/>
      <c r="E485" s="62"/>
      <c r="F485" s="62" t="e">
        <f t="shared" si="12"/>
        <v>#N/A</v>
      </c>
      <c r="G485" s="6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" customHeight="1">
      <c r="A486" s="1"/>
      <c r="B486" s="1"/>
      <c r="C486" s="1"/>
      <c r="D486" s="1"/>
      <c r="E486" s="62"/>
      <c r="F486" s="62" t="e">
        <f t="shared" si="12"/>
        <v>#N/A</v>
      </c>
      <c r="G486" s="6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" customHeight="1">
      <c r="A487" s="1"/>
      <c r="B487" s="1"/>
      <c r="C487" s="1"/>
      <c r="D487" s="1"/>
      <c r="E487" s="62"/>
      <c r="F487" s="62" t="e">
        <f t="shared" si="12"/>
        <v>#N/A</v>
      </c>
      <c r="G487" s="6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" customHeight="1">
      <c r="A488" s="1"/>
      <c r="B488" s="1"/>
      <c r="C488" s="1"/>
      <c r="D488" s="1"/>
      <c r="E488" s="62"/>
      <c r="F488" s="62" t="e">
        <f t="shared" si="12"/>
        <v>#N/A</v>
      </c>
      <c r="G488" s="6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" customHeight="1">
      <c r="A489" s="1"/>
      <c r="B489" s="1"/>
      <c r="C489" s="1"/>
      <c r="D489" s="1"/>
      <c r="E489" s="62"/>
      <c r="F489" s="62" t="e">
        <f t="shared" si="12"/>
        <v>#N/A</v>
      </c>
      <c r="G489" s="6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" customHeight="1">
      <c r="A490" s="1"/>
      <c r="B490" s="1"/>
      <c r="C490" s="1"/>
      <c r="D490" s="1"/>
      <c r="E490" s="62"/>
      <c r="F490" s="62" t="e">
        <f t="shared" si="12"/>
        <v>#N/A</v>
      </c>
      <c r="G490" s="6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" customHeight="1">
      <c r="A491" s="1"/>
      <c r="B491" s="1"/>
      <c r="C491" s="1"/>
      <c r="D491" s="1"/>
      <c r="E491" s="62"/>
      <c r="F491" s="62" t="e">
        <f t="shared" si="12"/>
        <v>#N/A</v>
      </c>
      <c r="G491" s="6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" customHeight="1">
      <c r="A492" s="1"/>
      <c r="B492" s="1"/>
      <c r="C492" s="1"/>
      <c r="D492" s="1"/>
      <c r="E492" s="62"/>
      <c r="F492" s="62" t="e">
        <f t="shared" si="12"/>
        <v>#N/A</v>
      </c>
      <c r="G492" s="6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" customHeight="1">
      <c r="A493" s="1"/>
      <c r="B493" s="1"/>
      <c r="C493" s="1"/>
      <c r="D493" s="1"/>
      <c r="E493" s="62"/>
      <c r="F493" s="62" t="e">
        <f t="shared" si="12"/>
        <v>#N/A</v>
      </c>
      <c r="G493" s="6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" customHeight="1">
      <c r="A494" s="1"/>
      <c r="B494" s="1"/>
      <c r="C494" s="1"/>
      <c r="D494" s="1"/>
      <c r="E494" s="62"/>
      <c r="F494" s="62" t="e">
        <f t="shared" si="12"/>
        <v>#N/A</v>
      </c>
      <c r="G494" s="6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" customHeight="1">
      <c r="A495" s="1"/>
      <c r="B495" s="1"/>
      <c r="C495" s="1"/>
      <c r="D495" s="1"/>
      <c r="E495" s="62"/>
      <c r="F495" s="62" t="e">
        <f t="shared" si="12"/>
        <v>#N/A</v>
      </c>
      <c r="G495" s="6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" customHeight="1">
      <c r="A496" s="1"/>
      <c r="B496" s="1"/>
      <c r="C496" s="1"/>
      <c r="D496" s="1"/>
      <c r="E496" s="62"/>
      <c r="F496" s="62" t="e">
        <f t="shared" si="12"/>
        <v>#N/A</v>
      </c>
      <c r="G496" s="6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sheetProtection selectLockedCells="1"/>
  <mergeCells count="39">
    <mergeCell ref="T45:Y49"/>
    <mergeCell ref="Q57:R57"/>
    <mergeCell ref="G23:H23"/>
    <mergeCell ref="G37:H38"/>
    <mergeCell ref="J25:L25"/>
    <mergeCell ref="J26:K26"/>
    <mergeCell ref="J27:K27"/>
    <mergeCell ref="J23:K23"/>
    <mergeCell ref="J24:K24"/>
    <mergeCell ref="Y18:Y21"/>
    <mergeCell ref="Y22:Y25"/>
    <mergeCell ref="T41:Y44"/>
    <mergeCell ref="T18:X21"/>
    <mergeCell ref="Y30:Y33"/>
    <mergeCell ref="Y26:Y29"/>
    <mergeCell ref="T37:Y40"/>
    <mergeCell ref="T35:Y36"/>
    <mergeCell ref="T30:X34"/>
    <mergeCell ref="T26:X29"/>
    <mergeCell ref="T22:X25"/>
    <mergeCell ref="G4:H4"/>
    <mergeCell ref="G3:I3"/>
    <mergeCell ref="G20:L21"/>
    <mergeCell ref="G6:H6"/>
    <mergeCell ref="G5:H5"/>
    <mergeCell ref="K11:K13"/>
    <mergeCell ref="L11:L13"/>
    <mergeCell ref="G9:G10"/>
    <mergeCell ref="J9:J10"/>
    <mergeCell ref="J22:L22"/>
    <mergeCell ref="G22:H22"/>
    <mergeCell ref="G16:L19"/>
    <mergeCell ref="G14:L15"/>
    <mergeCell ref="G7:H7"/>
    <mergeCell ref="G8:L8"/>
    <mergeCell ref="K9:K10"/>
    <mergeCell ref="L9:L10"/>
    <mergeCell ref="H9:H10"/>
    <mergeCell ref="I9:I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Simple Linear Regression</vt:lpstr>
      <vt:lpstr>Bata_1</vt:lpstr>
      <vt:lpstr>Beta_0</vt:lpstr>
      <vt:lpstr>Dependent_Var</vt:lpstr>
      <vt:lpstr>Independent_Var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Mahbobi</dc:creator>
  <cp:lastModifiedBy>Brendan Lane</cp:lastModifiedBy>
  <dcterms:created xsi:type="dcterms:W3CDTF">2015-12-14T21:46:58Z</dcterms:created>
  <dcterms:modified xsi:type="dcterms:W3CDTF">2015-12-16T00:49:29Z</dcterms:modified>
</cp:coreProperties>
</file>